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20" windowHeight="8130" tabRatio="656" activeTab="2"/>
  </bookViews>
  <sheets>
    <sheet name="1" sheetId="4" r:id="rId1"/>
    <sheet name="2" sheetId="5" r:id="rId2"/>
    <sheet name="3a" sheetId="7" r:id="rId3"/>
    <sheet name="4" sheetId="6" r:id="rId4"/>
    <sheet name="5" sheetId="25" r:id="rId5"/>
    <sheet name="6" sheetId="9" r:id="rId6"/>
    <sheet name="7" sheetId="10" r:id="rId7"/>
    <sheet name="8" sheetId="24" r:id="rId8"/>
    <sheet name="9" sheetId="23" r:id="rId9"/>
    <sheet name="10" sheetId="11" r:id="rId10"/>
    <sheet name="Załącznik nr 1" sheetId="16" r:id="rId11"/>
    <sheet name="Załącznik nr 2" sheetId="17" r:id="rId12"/>
  </sheets>
  <definedNames>
    <definedName name="_xlnm.Print_Area" localSheetId="0">'1'!$A$1:$P$106</definedName>
    <definedName name="_xlnm.Print_Area" localSheetId="1">'2'!$A$1:$G$28</definedName>
    <definedName name="_xlnm.Print_Area" localSheetId="2">'3a'!$B$2:$K$33</definedName>
    <definedName name="_xlnm.Print_Area" localSheetId="4">'5'!$A$1:$J$10</definedName>
    <definedName name="_xlnm.Print_Area" localSheetId="5">'6'!$A$1:$D$27</definedName>
    <definedName name="_xlnm.Print_Area" localSheetId="11">'Załącznik nr 2'!$A$1:$K$11</definedName>
    <definedName name="_xlnm.Print_Titles" localSheetId="0">'1'!$6:$11</definedName>
  </definedNames>
  <calcPr calcId="125725"/>
</workbook>
</file>

<file path=xl/calcChain.xml><?xml version="1.0" encoding="utf-8"?>
<calcChain xmlns="http://schemas.openxmlformats.org/spreadsheetml/2006/main">
  <c r="E108" i="4"/>
  <c r="E13" i="16"/>
  <c r="E14"/>
  <c r="E20" i="23" l="1"/>
  <c r="E24"/>
  <c r="H26" i="24"/>
  <c r="H25"/>
  <c r="M25"/>
  <c r="I26"/>
  <c r="I25"/>
  <c r="F20" i="7"/>
  <c r="G20"/>
  <c r="H13"/>
  <c r="J10" i="25"/>
  <c r="I10"/>
  <c r="H10"/>
  <c r="G10"/>
  <c r="F8"/>
  <c r="E8" s="1"/>
  <c r="E10" s="1"/>
  <c r="E26" i="4"/>
  <c r="F23"/>
  <c r="L27"/>
  <c r="F26"/>
  <c r="F27"/>
  <c r="L26"/>
  <c r="G13"/>
  <c r="H13"/>
  <c r="I13"/>
  <c r="J13"/>
  <c r="K13"/>
  <c r="L13"/>
  <c r="M13"/>
  <c r="N13"/>
  <c r="O13"/>
  <c r="P13"/>
  <c r="E27"/>
  <c r="K74"/>
  <c r="F10" i="25" l="1"/>
  <c r="F13" i="4"/>
  <c r="E13" s="1"/>
  <c r="M34" i="24"/>
  <c r="I34"/>
  <c r="E34"/>
  <c r="M33"/>
  <c r="M32" s="1"/>
  <c r="I33"/>
  <c r="E33"/>
  <c r="Q32"/>
  <c r="P32"/>
  <c r="O32"/>
  <c r="N32"/>
  <c r="N27" s="1"/>
  <c r="L32"/>
  <c r="K32"/>
  <c r="J32"/>
  <c r="G32"/>
  <c r="F32"/>
  <c r="E32"/>
  <c r="E44"/>
  <c r="E43"/>
  <c r="M42"/>
  <c r="I42"/>
  <c r="H42" s="1"/>
  <c r="H40" s="1"/>
  <c r="E42"/>
  <c r="M41"/>
  <c r="M40" s="1"/>
  <c r="I41"/>
  <c r="E41"/>
  <c r="Q40"/>
  <c r="P40"/>
  <c r="O40"/>
  <c r="N40"/>
  <c r="L40"/>
  <c r="K40"/>
  <c r="J40"/>
  <c r="G40"/>
  <c r="G27" s="1"/>
  <c r="F40"/>
  <c r="E40"/>
  <c r="M35"/>
  <c r="I35"/>
  <c r="E35"/>
  <c r="Q27"/>
  <c r="O27"/>
  <c r="K27"/>
  <c r="L27"/>
  <c r="J27"/>
  <c r="F27"/>
  <c r="M26"/>
  <c r="M24" s="1"/>
  <c r="E26"/>
  <c r="E25"/>
  <c r="Q24"/>
  <c r="P24"/>
  <c r="O24"/>
  <c r="N24"/>
  <c r="L24"/>
  <c r="K24"/>
  <c r="J24"/>
  <c r="I24"/>
  <c r="H24"/>
  <c r="G24"/>
  <c r="G10" s="1"/>
  <c r="F24"/>
  <c r="M19"/>
  <c r="I19"/>
  <c r="E19"/>
  <c r="M18"/>
  <c r="I18"/>
  <c r="E18"/>
  <c r="M17"/>
  <c r="I17"/>
  <c r="E17"/>
  <c r="M16"/>
  <c r="I16"/>
  <c r="E16"/>
  <c r="Q15"/>
  <c r="P15"/>
  <c r="P10" s="1"/>
  <c r="O15"/>
  <c r="O10" s="1"/>
  <c r="N15"/>
  <c r="N10" s="1"/>
  <c r="L15"/>
  <c r="K15"/>
  <c r="K10" s="1"/>
  <c r="J15"/>
  <c r="J10" s="1"/>
  <c r="G15"/>
  <c r="F15"/>
  <c r="M10" l="1"/>
  <c r="F10"/>
  <c r="F45" s="1"/>
  <c r="L10"/>
  <c r="Q10"/>
  <c r="Q45" s="1"/>
  <c r="P27"/>
  <c r="H16"/>
  <c r="M15"/>
  <c r="H18"/>
  <c r="E24"/>
  <c r="I40"/>
  <c r="E27"/>
  <c r="I15"/>
  <c r="I10" s="1"/>
  <c r="P45"/>
  <c r="H19"/>
  <c r="O45"/>
  <c r="J45"/>
  <c r="K45"/>
  <c r="I32"/>
  <c r="I27" s="1"/>
  <c r="E15"/>
  <c r="H17"/>
  <c r="H15" s="1"/>
  <c r="H10" s="1"/>
  <c r="H34"/>
  <c r="H32" s="1"/>
  <c r="H27" s="1"/>
  <c r="N45"/>
  <c r="L45"/>
  <c r="G45"/>
  <c r="M27"/>
  <c r="I45" l="1"/>
  <c r="E45"/>
  <c r="E10"/>
  <c r="M45"/>
  <c r="H45"/>
  <c r="G11" i="16"/>
  <c r="H11"/>
  <c r="F11"/>
  <c r="E12"/>
  <c r="E17" i="23"/>
  <c r="E16" s="1"/>
  <c r="E14"/>
  <c r="E12"/>
  <c r="E19"/>
  <c r="E11" l="1"/>
  <c r="D9" i="9"/>
  <c r="G21" i="7"/>
  <c r="F21" s="1"/>
  <c r="H17"/>
  <c r="G19"/>
  <c r="F19" s="1"/>
  <c r="G18"/>
  <c r="F18" s="1"/>
  <c r="G26"/>
  <c r="F26" s="1"/>
  <c r="H25"/>
  <c r="G25" s="1"/>
  <c r="F25" s="1"/>
  <c r="G24"/>
  <c r="F24" s="1"/>
  <c r="H23"/>
  <c r="G23" s="1"/>
  <c r="F23" s="1"/>
  <c r="G22"/>
  <c r="F22" s="1"/>
  <c r="G17"/>
  <c r="F17" s="1"/>
  <c r="G12"/>
  <c r="F12" s="1"/>
  <c r="L102" i="4"/>
  <c r="F102"/>
  <c r="P101"/>
  <c r="O101"/>
  <c r="N101"/>
  <c r="M101"/>
  <c r="K101"/>
  <c r="J101"/>
  <c r="I101"/>
  <c r="H101"/>
  <c r="G101"/>
  <c r="L75"/>
  <c r="L76"/>
  <c r="F77"/>
  <c r="O77"/>
  <c r="L77" s="1"/>
  <c r="E20" i="16"/>
  <c r="E18"/>
  <c r="E21"/>
  <c r="R17" i="6"/>
  <c r="J17"/>
  <c r="I17" s="1"/>
  <c r="G17" s="1"/>
  <c r="V16"/>
  <c r="T16"/>
  <c r="S16"/>
  <c r="R16" s="1"/>
  <c r="Q16"/>
  <c r="P16"/>
  <c r="O16"/>
  <c r="N16"/>
  <c r="M16"/>
  <c r="L16"/>
  <c r="K16"/>
  <c r="J16" s="1"/>
  <c r="I16" s="1"/>
  <c r="L14"/>
  <c r="H27" i="7"/>
  <c r="I27"/>
  <c r="J27"/>
  <c r="K27"/>
  <c r="G28"/>
  <c r="F28" s="1"/>
  <c r="H29"/>
  <c r="I29"/>
  <c r="J29"/>
  <c r="K29"/>
  <c r="G30"/>
  <c r="F30" s="1"/>
  <c r="F29" s="1"/>
  <c r="H31"/>
  <c r="I31"/>
  <c r="J31"/>
  <c r="K31"/>
  <c r="F21" i="5"/>
  <c r="F20" s="1"/>
  <c r="E20" s="1"/>
  <c r="E19"/>
  <c r="F18"/>
  <c r="P21" i="4"/>
  <c r="O21"/>
  <c r="F97"/>
  <c r="F96" s="1"/>
  <c r="E96" s="1"/>
  <c r="G96"/>
  <c r="G35"/>
  <c r="G34" s="1"/>
  <c r="H35"/>
  <c r="H34" s="1"/>
  <c r="I35"/>
  <c r="I34" s="1"/>
  <c r="J35"/>
  <c r="J34" s="1"/>
  <c r="K35"/>
  <c r="K34" s="1"/>
  <c r="M35"/>
  <c r="M34" s="1"/>
  <c r="N35"/>
  <c r="N34" s="1"/>
  <c r="O35"/>
  <c r="O34" s="1"/>
  <c r="P35"/>
  <c r="P34" s="1"/>
  <c r="F36"/>
  <c r="L36"/>
  <c r="E77" l="1"/>
  <c r="L101"/>
  <c r="E102"/>
  <c r="F101"/>
  <c r="E36"/>
  <c r="E97"/>
  <c r="G16" i="6"/>
  <c r="G31" i="7"/>
  <c r="F31" s="1"/>
  <c r="G27"/>
  <c r="F27" s="1"/>
  <c r="G29"/>
  <c r="L34" i="4"/>
  <c r="F34"/>
  <c r="L35"/>
  <c r="F35"/>
  <c r="H10" i="7"/>
  <c r="H16" i="16"/>
  <c r="H23" s="1"/>
  <c r="E19"/>
  <c r="E22"/>
  <c r="P74" i="4"/>
  <c r="G24" i="5"/>
  <c r="G14"/>
  <c r="G15"/>
  <c r="G17"/>
  <c r="G18"/>
  <c r="L22" i="4"/>
  <c r="L23"/>
  <c r="L24"/>
  <c r="L25"/>
  <c r="M21"/>
  <c r="N21"/>
  <c r="M15"/>
  <c r="M12" s="1"/>
  <c r="M18"/>
  <c r="M17" s="1"/>
  <c r="M29"/>
  <c r="M28" s="1"/>
  <c r="M32"/>
  <c r="M31" s="1"/>
  <c r="M38"/>
  <c r="M40"/>
  <c r="M47"/>
  <c r="M56"/>
  <c r="M59"/>
  <c r="M61"/>
  <c r="M65"/>
  <c r="M67"/>
  <c r="M69"/>
  <c r="M72"/>
  <c r="M74"/>
  <c r="M79"/>
  <c r="M78" s="1"/>
  <c r="M82"/>
  <c r="M85"/>
  <c r="M88"/>
  <c r="M90"/>
  <c r="M92"/>
  <c r="M94"/>
  <c r="M99"/>
  <c r="M98" s="1"/>
  <c r="M104"/>
  <c r="M103" s="1"/>
  <c r="I11" i="17"/>
  <c r="H11"/>
  <c r="G11"/>
  <c r="F11"/>
  <c r="D11"/>
  <c r="C11"/>
  <c r="J10"/>
  <c r="E10"/>
  <c r="E11" s="1"/>
  <c r="E17" i="16"/>
  <c r="G16"/>
  <c r="F16"/>
  <c r="E15"/>
  <c r="E11"/>
  <c r="E101" i="4" l="1"/>
  <c r="E35"/>
  <c r="L21"/>
  <c r="E34"/>
  <c r="M81"/>
  <c r="M64"/>
  <c r="M37"/>
  <c r="E16" i="16"/>
  <c r="M71" i="4"/>
  <c r="M20"/>
  <c r="G23" i="16"/>
  <c r="F23" s="1"/>
  <c r="E23" s="1"/>
  <c r="F13" i="11"/>
  <c r="F12" s="1"/>
  <c r="F15" s="1"/>
  <c r="F9"/>
  <c r="F8" s="1"/>
  <c r="F7" s="1"/>
  <c r="E23" i="23"/>
  <c r="E8"/>
  <c r="E7" s="1"/>
  <c r="E6" s="1"/>
  <c r="D18" i="10"/>
  <c r="D16"/>
  <c r="D9"/>
  <c r="D8" s="1"/>
  <c r="D7" s="1"/>
  <c r="D20" i="9"/>
  <c r="R21" i="6"/>
  <c r="Q21"/>
  <c r="P21"/>
  <c r="O21"/>
  <c r="M21"/>
  <c r="R20"/>
  <c r="J20"/>
  <c r="I20" s="1"/>
  <c r="G20" s="1"/>
  <c r="R19"/>
  <c r="J19"/>
  <c r="I19" s="1"/>
  <c r="G19" s="1"/>
  <c r="R18"/>
  <c r="Q18"/>
  <c r="P18"/>
  <c r="O18"/>
  <c r="N18"/>
  <c r="N21" s="1"/>
  <c r="M18"/>
  <c r="L18"/>
  <c r="K18"/>
  <c r="R15"/>
  <c r="J15"/>
  <c r="I15" s="1"/>
  <c r="G15" s="1"/>
  <c r="V14"/>
  <c r="R14"/>
  <c r="Q14"/>
  <c r="P14"/>
  <c r="O14"/>
  <c r="N14"/>
  <c r="M14"/>
  <c r="K14"/>
  <c r="J14" s="1"/>
  <c r="I14" s="1"/>
  <c r="G14" s="1"/>
  <c r="R13"/>
  <c r="J13"/>
  <c r="I13" s="1"/>
  <c r="G13" s="1"/>
  <c r="V12"/>
  <c r="T12"/>
  <c r="S12"/>
  <c r="R12"/>
  <c r="Q12"/>
  <c r="P12"/>
  <c r="O12"/>
  <c r="N12"/>
  <c r="M12"/>
  <c r="L12"/>
  <c r="K12"/>
  <c r="J12"/>
  <c r="I12" s="1"/>
  <c r="G12" s="1"/>
  <c r="G16" i="7"/>
  <c r="F16" s="1"/>
  <c r="G11"/>
  <c r="F11" s="1"/>
  <c r="K10"/>
  <c r="K33" s="1"/>
  <c r="J10"/>
  <c r="J33" s="1"/>
  <c r="I10"/>
  <c r="I33" s="1"/>
  <c r="E27" i="5"/>
  <c r="G26"/>
  <c r="F26"/>
  <c r="E25"/>
  <c r="G23"/>
  <c r="F24"/>
  <c r="E24" s="1"/>
  <c r="E22"/>
  <c r="E21" s="1"/>
  <c r="E16"/>
  <c r="F15"/>
  <c r="F105" i="4"/>
  <c r="E105" s="1"/>
  <c r="P104"/>
  <c r="P103" s="1"/>
  <c r="O104"/>
  <c r="N104"/>
  <c r="K104"/>
  <c r="K103" s="1"/>
  <c r="J104"/>
  <c r="J103" s="1"/>
  <c r="I104"/>
  <c r="H104"/>
  <c r="H103" s="1"/>
  <c r="G104"/>
  <c r="N103"/>
  <c r="I103"/>
  <c r="L100"/>
  <c r="F100"/>
  <c r="P99"/>
  <c r="O99"/>
  <c r="N99"/>
  <c r="K99"/>
  <c r="K98" s="1"/>
  <c r="J99"/>
  <c r="J98" s="1"/>
  <c r="I99"/>
  <c r="I98" s="1"/>
  <c r="H99"/>
  <c r="H98" s="1"/>
  <c r="G99"/>
  <c r="G98" s="1"/>
  <c r="P98"/>
  <c r="O98"/>
  <c r="N98"/>
  <c r="L95"/>
  <c r="F95"/>
  <c r="P94"/>
  <c r="O94"/>
  <c r="N94"/>
  <c r="K94"/>
  <c r="J94"/>
  <c r="I94"/>
  <c r="H94"/>
  <c r="G94"/>
  <c r="L93"/>
  <c r="F93"/>
  <c r="P92"/>
  <c r="O92"/>
  <c r="N92"/>
  <c r="K92"/>
  <c r="J92"/>
  <c r="I92"/>
  <c r="H92"/>
  <c r="G92"/>
  <c r="L91"/>
  <c r="F91"/>
  <c r="P90"/>
  <c r="O90"/>
  <c r="N90"/>
  <c r="K90"/>
  <c r="J90"/>
  <c r="I90"/>
  <c r="H90"/>
  <c r="G90"/>
  <c r="L89"/>
  <c r="F89"/>
  <c r="P88"/>
  <c r="O88"/>
  <c r="N88"/>
  <c r="K88"/>
  <c r="J88"/>
  <c r="I88"/>
  <c r="H88"/>
  <c r="G88"/>
  <c r="L87"/>
  <c r="F87"/>
  <c r="L86"/>
  <c r="F86"/>
  <c r="P85"/>
  <c r="O85"/>
  <c r="N85"/>
  <c r="K85"/>
  <c r="J85"/>
  <c r="I85"/>
  <c r="H85"/>
  <c r="G85"/>
  <c r="L84"/>
  <c r="F84"/>
  <c r="L83"/>
  <c r="F83"/>
  <c r="P82"/>
  <c r="O82"/>
  <c r="O81" s="1"/>
  <c r="N82"/>
  <c r="K82"/>
  <c r="K81" s="1"/>
  <c r="J82"/>
  <c r="I82"/>
  <c r="I81" s="1"/>
  <c r="H82"/>
  <c r="G82"/>
  <c r="L80"/>
  <c r="F80"/>
  <c r="P79"/>
  <c r="O79"/>
  <c r="N79"/>
  <c r="K79"/>
  <c r="J79"/>
  <c r="I79"/>
  <c r="H79"/>
  <c r="G79"/>
  <c r="P78"/>
  <c r="O78"/>
  <c r="N78"/>
  <c r="K78"/>
  <c r="J78"/>
  <c r="I78"/>
  <c r="H78"/>
  <c r="G78"/>
  <c r="F76"/>
  <c r="F75"/>
  <c r="O74"/>
  <c r="N74"/>
  <c r="J74"/>
  <c r="I74"/>
  <c r="H74"/>
  <c r="G74"/>
  <c r="L73"/>
  <c r="F73"/>
  <c r="P72"/>
  <c r="O72"/>
  <c r="N72"/>
  <c r="K72"/>
  <c r="K71" s="1"/>
  <c r="J72"/>
  <c r="J71" s="1"/>
  <c r="I72"/>
  <c r="I71" s="1"/>
  <c r="H72"/>
  <c r="G72"/>
  <c r="P71"/>
  <c r="H71"/>
  <c r="L70"/>
  <c r="F70"/>
  <c r="P69"/>
  <c r="O69"/>
  <c r="N69"/>
  <c r="K69"/>
  <c r="J69"/>
  <c r="I69"/>
  <c r="H69"/>
  <c r="G69"/>
  <c r="L68"/>
  <c r="F68"/>
  <c r="P67"/>
  <c r="O67"/>
  <c r="N67"/>
  <c r="K67"/>
  <c r="J67"/>
  <c r="I67"/>
  <c r="H67"/>
  <c r="G67"/>
  <c r="L66"/>
  <c r="F66"/>
  <c r="P65"/>
  <c r="O65"/>
  <c r="N65"/>
  <c r="K65"/>
  <c r="J65"/>
  <c r="I65"/>
  <c r="H65"/>
  <c r="G65"/>
  <c r="P64"/>
  <c r="O64"/>
  <c r="N64"/>
  <c r="K64"/>
  <c r="J64"/>
  <c r="I64"/>
  <c r="H64"/>
  <c r="G64"/>
  <c r="L63"/>
  <c r="F63"/>
  <c r="L62"/>
  <c r="F62"/>
  <c r="P61"/>
  <c r="O61"/>
  <c r="N61"/>
  <c r="K61"/>
  <c r="J61"/>
  <c r="I61"/>
  <c r="H61"/>
  <c r="G61"/>
  <c r="L60"/>
  <c r="F60"/>
  <c r="P59"/>
  <c r="O59"/>
  <c r="N59"/>
  <c r="K59"/>
  <c r="J59"/>
  <c r="I59"/>
  <c r="H59"/>
  <c r="G59"/>
  <c r="L58"/>
  <c r="F58"/>
  <c r="L57"/>
  <c r="F57"/>
  <c r="P56"/>
  <c r="O56"/>
  <c r="N56"/>
  <c r="K56"/>
  <c r="J56"/>
  <c r="I56"/>
  <c r="H56"/>
  <c r="G56"/>
  <c r="L55"/>
  <c r="F55"/>
  <c r="L54"/>
  <c r="F54"/>
  <c r="L53"/>
  <c r="F53"/>
  <c r="L52"/>
  <c r="F52"/>
  <c r="L51"/>
  <c r="F51"/>
  <c r="L50"/>
  <c r="F50"/>
  <c r="L49"/>
  <c r="F49"/>
  <c r="L48"/>
  <c r="F48"/>
  <c r="P47"/>
  <c r="O47"/>
  <c r="N47"/>
  <c r="K47"/>
  <c r="J47"/>
  <c r="I47"/>
  <c r="H47"/>
  <c r="G47"/>
  <c r="L46"/>
  <c r="F46"/>
  <c r="L45"/>
  <c r="F45"/>
  <c r="L44"/>
  <c r="F44"/>
  <c r="L43"/>
  <c r="F43"/>
  <c r="L42"/>
  <c r="F42"/>
  <c r="L41"/>
  <c r="F41"/>
  <c r="P40"/>
  <c r="O40"/>
  <c r="N40"/>
  <c r="K40"/>
  <c r="J40"/>
  <c r="I40"/>
  <c r="H40"/>
  <c r="G40"/>
  <c r="L39"/>
  <c r="F39"/>
  <c r="P38"/>
  <c r="O38"/>
  <c r="O37" s="1"/>
  <c r="N38"/>
  <c r="K38"/>
  <c r="K37" s="1"/>
  <c r="J38"/>
  <c r="I38"/>
  <c r="I37" s="1"/>
  <c r="H38"/>
  <c r="G38"/>
  <c r="L33"/>
  <c r="F33"/>
  <c r="P32"/>
  <c r="P31" s="1"/>
  <c r="O32"/>
  <c r="N32"/>
  <c r="K32"/>
  <c r="J32"/>
  <c r="I32"/>
  <c r="H32"/>
  <c r="G32"/>
  <c r="G31" s="1"/>
  <c r="L30"/>
  <c r="F30"/>
  <c r="P29"/>
  <c r="O29"/>
  <c r="N29"/>
  <c r="K29"/>
  <c r="J29"/>
  <c r="I29"/>
  <c r="H29"/>
  <c r="G29"/>
  <c r="N28"/>
  <c r="F25"/>
  <c r="E25" s="1"/>
  <c r="F24"/>
  <c r="E24" s="1"/>
  <c r="E23"/>
  <c r="F22"/>
  <c r="E22" s="1"/>
  <c r="K21"/>
  <c r="K20" s="1"/>
  <c r="J21"/>
  <c r="J20" s="1"/>
  <c r="I21"/>
  <c r="H21"/>
  <c r="G21"/>
  <c r="F21" s="1"/>
  <c r="P20"/>
  <c r="O20" s="1"/>
  <c r="N20" s="1"/>
  <c r="L19"/>
  <c r="F19"/>
  <c r="P18"/>
  <c r="O18"/>
  <c r="N18"/>
  <c r="K18"/>
  <c r="K17" s="1"/>
  <c r="J18"/>
  <c r="J17" s="1"/>
  <c r="I18"/>
  <c r="I17" s="1"/>
  <c r="H18"/>
  <c r="H17" s="1"/>
  <c r="G18"/>
  <c r="G17" s="1"/>
  <c r="L16"/>
  <c r="F16"/>
  <c r="P15"/>
  <c r="P12" s="1"/>
  <c r="O15"/>
  <c r="O12" s="1"/>
  <c r="N15"/>
  <c r="N12" s="1"/>
  <c r="K15"/>
  <c r="K12" s="1"/>
  <c r="J15"/>
  <c r="J12" s="1"/>
  <c r="I15"/>
  <c r="I12" s="1"/>
  <c r="H15"/>
  <c r="H12" s="1"/>
  <c r="G15"/>
  <c r="G12" s="1"/>
  <c r="O71" l="1"/>
  <c r="F104"/>
  <c r="F72"/>
  <c r="N71"/>
  <c r="I20"/>
  <c r="H20" s="1"/>
  <c r="F38"/>
  <c r="H37"/>
  <c r="J37"/>
  <c r="N37"/>
  <c r="L37" s="1"/>
  <c r="F40"/>
  <c r="E58"/>
  <c r="F61"/>
  <c r="E62"/>
  <c r="E63"/>
  <c r="F67"/>
  <c r="F69"/>
  <c r="G71"/>
  <c r="J81"/>
  <c r="L85"/>
  <c r="L88"/>
  <c r="L94"/>
  <c r="G103"/>
  <c r="F103" s="1"/>
  <c r="L104"/>
  <c r="M106"/>
  <c r="L21" i="6"/>
  <c r="E104" i="4"/>
  <c r="E10" i="23"/>
  <c r="D15" i="10"/>
  <c r="D14" s="1"/>
  <c r="G13" i="7"/>
  <c r="H33"/>
  <c r="K21" i="6"/>
  <c r="F23" i="5"/>
  <c r="E39" i="4"/>
  <c r="E41"/>
  <c r="E68"/>
  <c r="L15"/>
  <c r="L12" s="1"/>
  <c r="E16"/>
  <c r="E21"/>
  <c r="E30"/>
  <c r="E84"/>
  <c r="E42"/>
  <c r="E44"/>
  <c r="E45"/>
  <c r="E46"/>
  <c r="E53"/>
  <c r="E54"/>
  <c r="E55"/>
  <c r="F56"/>
  <c r="E57"/>
  <c r="L59"/>
  <c r="N81"/>
  <c r="L81" s="1"/>
  <c r="E83"/>
  <c r="E86"/>
  <c r="E89"/>
  <c r="L18"/>
  <c r="F15"/>
  <c r="E15" s="1"/>
  <c r="L47"/>
  <c r="F59"/>
  <c r="E59" s="1"/>
  <c r="E60"/>
  <c r="L61"/>
  <c r="L64"/>
  <c r="L65"/>
  <c r="E65" s="1"/>
  <c r="L67"/>
  <c r="E67" s="1"/>
  <c r="L72"/>
  <c r="E76"/>
  <c r="F78"/>
  <c r="F79"/>
  <c r="L92"/>
  <c r="E95"/>
  <c r="L98"/>
  <c r="L99"/>
  <c r="E72"/>
  <c r="F18"/>
  <c r="E19"/>
  <c r="L38"/>
  <c r="L40"/>
  <c r="E40" s="1"/>
  <c r="F47"/>
  <c r="E48"/>
  <c r="E49"/>
  <c r="E50"/>
  <c r="E51"/>
  <c r="E52"/>
  <c r="L56"/>
  <c r="F64"/>
  <c r="E64" s="1"/>
  <c r="F65"/>
  <c r="E66"/>
  <c r="L69"/>
  <c r="L82"/>
  <c r="L32"/>
  <c r="E43"/>
  <c r="F71"/>
  <c r="E73"/>
  <c r="L78"/>
  <c r="L79"/>
  <c r="E87"/>
  <c r="F90"/>
  <c r="E91"/>
  <c r="F92"/>
  <c r="E93"/>
  <c r="F99"/>
  <c r="E100"/>
  <c r="G10" i="7"/>
  <c r="F94" i="4"/>
  <c r="E94" s="1"/>
  <c r="G81"/>
  <c r="L71"/>
  <c r="F74"/>
  <c r="J21" i="6"/>
  <c r="I21" s="1"/>
  <c r="G21" s="1"/>
  <c r="J18"/>
  <c r="I18" s="1"/>
  <c r="G18" s="1"/>
  <c r="L20" i="4"/>
  <c r="L74"/>
  <c r="F82"/>
  <c r="G37"/>
  <c r="F32"/>
  <c r="E32" s="1"/>
  <c r="E33"/>
  <c r="O31"/>
  <c r="N31" s="1"/>
  <c r="L31" s="1"/>
  <c r="K31" s="1"/>
  <c r="J31" s="1"/>
  <c r="I31" s="1"/>
  <c r="F10" i="7"/>
  <c r="E15" i="5"/>
  <c r="E18"/>
  <c r="F14"/>
  <c r="F28" s="1"/>
  <c r="F17"/>
  <c r="E26"/>
  <c r="E23" s="1"/>
  <c r="H81" i="4"/>
  <c r="H31"/>
  <c r="F29"/>
  <c r="G20"/>
  <c r="F20" s="1"/>
  <c r="L29"/>
  <c r="E70"/>
  <c r="E75"/>
  <c r="E80"/>
  <c r="F85"/>
  <c r="E85" s="1"/>
  <c r="F88"/>
  <c r="E88" s="1"/>
  <c r="L90"/>
  <c r="F98"/>
  <c r="O103"/>
  <c r="L103" s="1"/>
  <c r="E90" l="1"/>
  <c r="E61"/>
  <c r="E82"/>
  <c r="P81" s="1"/>
  <c r="E92"/>
  <c r="E69"/>
  <c r="E56"/>
  <c r="E38"/>
  <c r="P37" s="1"/>
  <c r="E98"/>
  <c r="E78"/>
  <c r="F13" i="7"/>
  <c r="F33" s="1"/>
  <c r="G33"/>
  <c r="E29" i="4"/>
  <c r="P28" s="1"/>
  <c r="E79"/>
  <c r="E47"/>
  <c r="E103"/>
  <c r="F81"/>
  <c r="E81" s="1"/>
  <c r="E71"/>
  <c r="E99"/>
  <c r="E18"/>
  <c r="P17" s="1"/>
  <c r="E20"/>
  <c r="F12"/>
  <c r="E12" s="1"/>
  <c r="F31"/>
  <c r="E31" s="1"/>
  <c r="E74"/>
  <c r="F37"/>
  <c r="E37" s="1"/>
  <c r="E14" i="5"/>
  <c r="E28" s="1"/>
  <c r="G28"/>
  <c r="E17"/>
  <c r="O28" i="4"/>
  <c r="O17" l="1"/>
  <c r="P106"/>
  <c r="L28"/>
  <c r="N17" l="1"/>
  <c r="O106"/>
  <c r="K28"/>
  <c r="J28" s="1"/>
  <c r="I28" s="1"/>
  <c r="L17" l="1"/>
  <c r="N106"/>
  <c r="K106"/>
  <c r="J106" s="1"/>
  <c r="H28"/>
  <c r="I106"/>
  <c r="E109" l="1"/>
  <c r="F17"/>
  <c r="E17" s="1"/>
  <c r="L106"/>
  <c r="G28"/>
  <c r="G106" s="1"/>
  <c r="H106"/>
  <c r="F106" l="1"/>
  <c r="E106" s="1"/>
  <c r="F28"/>
  <c r="E28" s="1"/>
  <c r="E112" l="1"/>
  <c r="E114"/>
  <c r="E115" s="1"/>
  <c r="E110"/>
  <c r="D8" i="9"/>
  <c r="D10" s="1"/>
  <c r="J11" i="17"/>
  <c r="D12" i="9" l="1"/>
  <c r="D11" s="1"/>
</calcChain>
</file>

<file path=xl/comments1.xml><?xml version="1.0" encoding="utf-8"?>
<comments xmlns="http://schemas.openxmlformats.org/spreadsheetml/2006/main">
  <authors>
    <author>rudzkam</author>
  </authors>
  <commentList>
    <comment ref="G58" authorId="0">
      <text>
        <r>
          <rPr>
            <b/>
            <sz val="8"/>
            <color indexed="81"/>
            <rFont val="Tahoma"/>
            <charset val="1"/>
          </rPr>
          <t>rudzkam:</t>
        </r>
        <r>
          <rPr>
            <sz val="8"/>
            <color indexed="81"/>
            <rFont val="Tahoma"/>
            <charset val="1"/>
          </rPr>
          <t xml:space="preserve">
15.000+386.500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  <comment ref="D2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  <comment ref="D2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F3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  <comment ref="G3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  <comment ref="F4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  <comment ref="G4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8"/>
            <color indexed="81"/>
            <rFont val="Tahoma"/>
            <family val="2"/>
            <charset val="238"/>
          </rPr>
          <t>user:
TU WPISAĆ RĘCZNIE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TU NIC NIE WPISYWAĆ</t>
        </r>
      </text>
    </commen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TU WPISAĆ RĘCZNIE
</t>
        </r>
      </text>
    </comment>
  </commentList>
</comments>
</file>

<file path=xl/sharedStrings.xml><?xml version="1.0" encoding="utf-8"?>
<sst xmlns="http://schemas.openxmlformats.org/spreadsheetml/2006/main" count="662" uniqueCount="421">
  <si>
    <t>Dział</t>
  </si>
  <si>
    <t>Rozdział*</t>
  </si>
  <si>
    <t>§</t>
  </si>
  <si>
    <t>Źródło dochodów</t>
  </si>
  <si>
    <t>w tym</t>
  </si>
  <si>
    <t>dochody bieżące</t>
  </si>
  <si>
    <t>dochody majątkowe</t>
  </si>
  <si>
    <t>ogółem</t>
  </si>
  <si>
    <t>własne</t>
  </si>
  <si>
    <t>w drodze umów lub porozumień z jst</t>
  </si>
  <si>
    <t>środki na zadania bieżące z udziałem środków unijnych</t>
  </si>
  <si>
    <t>dotacje i środki przeznaczone na inwestycje</t>
  </si>
  <si>
    <t xml:space="preserve">w tym: </t>
  </si>
  <si>
    <t>środki na inwestycje z udziałem środków unijnych</t>
  </si>
  <si>
    <t>010</t>
  </si>
  <si>
    <t>Rolnictwo i łowiectwo</t>
  </si>
  <si>
    <t>01095</t>
  </si>
  <si>
    <t>Pozostała działalność</t>
  </si>
  <si>
    <t>0750</t>
  </si>
  <si>
    <t>Dochody z najmu i dzierżawy składników majątkowych</t>
  </si>
  <si>
    <t>100</t>
  </si>
  <si>
    <t>Górnictwo i kopalnictwo</t>
  </si>
  <si>
    <t>10006</t>
  </si>
  <si>
    <t>Pozostałe górnictwo i kopalnictwo</t>
  </si>
  <si>
    <t>0460</t>
  </si>
  <si>
    <t>Wpływy z opłaty eksploatacyjnej</t>
  </si>
  <si>
    <t>600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</si>
  <si>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</si>
  <si>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</si>
  <si>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</si>
  <si>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</si>
  <si>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</si>
  <si>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</si>
  <si>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</si>
  <si>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</si>
  <si>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</si>
  <si>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w prawo własności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</si>
  <si>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</si>
  <si>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</si>
  <si>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</si>
  <si>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</si>
  <si>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</si>
  <si>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</si>
  <si>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</si>
  <si>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</si>
  <si>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</si>
  <si>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</si>
  <si>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</si>
  <si>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</si>
  <si>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</si>
  <si>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</si>
  <si>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</si>
  <si>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</si>
  <si>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</si>
  <si>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</si>
  <si>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</si>
  <si>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</si>
  <si>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</si>
  <si>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</si>
  <si>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</si>
  <si>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</si>
  <si>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</si>
  <si>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</si>
  <si>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</si>
  <si>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</si>
  <si>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</si>
  <si>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</si>
  <si>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</si>
  <si>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</si>
  <si>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</si>
  <si>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</si>
  <si>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</si>
  <si>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</si>
  <si>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</si>
  <si>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</si>
  <si>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pod.leśnego, pod.od spadków i darowizn, pod.od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</si>
  <si>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</si>
  <si>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</si>
  <si>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</si>
  <si>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</si>
  <si>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</si>
  <si>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</si>
  <si>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</si>
  <si>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</si>
  <si>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0490</t>
  </si>
  <si>
    <t>75619</t>
  </si>
  <si>
    <t>Wpływy z różnych rozliczeń</t>
  </si>
  <si>
    <t>0920</t>
  </si>
  <si>
    <t>Pozostałe odsetki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</si>
  <si>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</si>
  <si>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</si>
  <si>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</si>
  <si>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</si>
  <si>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</si>
  <si>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</si>
  <si>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</si>
  <si>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</si>
  <si>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</si>
  <si>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</si>
  <si>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</si>
  <si>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</si>
  <si>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</si>
  <si>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</si>
  <si>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</si>
  <si>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</si>
  <si>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</si>
  <si>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</si>
  <si>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</si>
  <si>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</si>
  <si>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80195</t>
  </si>
  <si>
    <t>Dotacje rozwojowe na finansowanie programów i projektów ze środków unijnych</t>
  </si>
  <si>
    <t>2009</t>
  </si>
  <si>
    <t>851</t>
  </si>
  <si>
    <t>Ochrona zdrowia</t>
  </si>
  <si>
    <t>85154</t>
  </si>
  <si>
    <t>Przeciwdziałanie alkoholizmowi</t>
  </si>
  <si>
    <t>0480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</si>
  <si>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</si>
  <si>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</si>
  <si>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</si>
  <si>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</si>
  <si>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2360</t>
  </si>
  <si>
    <t>85213</t>
  </si>
  <si>
    <t>Składki na ubezpieczenie zdrowotne opłacane za osoby pobierające niektóre świadczenia z pomocy społecznej oraz niektóre świadczenia rodzinne</t>
  </si>
  <si>
    <t>2030</t>
  </si>
  <si>
    <t>Dotacje celowe otrzymane z budżetu państwa na realizacje własnych zadań bieżących gmin</t>
  </si>
  <si>
    <t>85214</t>
  </si>
  <si>
    <t>Zasiłki i pomoc w naturze oraz składki na ubezpieczenia emerytalne i rentowe</t>
  </si>
  <si>
    <t>85216</t>
  </si>
  <si>
    <t>Zasiłki stałe</t>
  </si>
  <si>
    <t>Dotacje celowe otrzymane z budżetu państwa na realizację własnych zadań bieżących gmin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</si>
  <si>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</si>
  <si>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</si>
  <si>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</si>
  <si>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</si>
  <si>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</si>
  <si>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</si>
  <si>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900</t>
  </si>
  <si>
    <t>921</t>
  </si>
  <si>
    <t>92105</t>
  </si>
  <si>
    <t>Środki na dofinansowanie własnych inwestycji gmin pochodzące ze środków Unii Europejskiej</t>
  </si>
  <si>
    <t>926</t>
  </si>
  <si>
    <t>Kultura fizyczna i sport</t>
  </si>
  <si>
    <t>92601</t>
  </si>
  <si>
    <t>Obiekty sportowe</t>
  </si>
  <si>
    <t>Dochody ogółem</t>
  </si>
  <si>
    <t>w tym:</t>
  </si>
  <si>
    <t>Dotacje i subwencje</t>
  </si>
  <si>
    <t>Pozostałe dochody</t>
  </si>
  <si>
    <t>Wydatki razem:</t>
  </si>
  <si>
    <t>Składki na ubezpieczenie zdrowotne opłacane za osoby pobierajace niektóre świadczenia z pomocy społecznej, niektóre świadczenia rodzinne oraz za osoby uczestniczące w zajęciach w centrum integracji społecznej.</t>
  </si>
  <si>
    <t>Świadczenia rodzinne, świadczenia z funduszu alimentacyjneego oraz składki na ubezpieczenia emerytalne i rentowe z ubezpieczenia społecznego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</si>
  <si>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</si>
  <si>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</si>
  <si>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</si>
  <si>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</si>
  <si>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</si>
  <si>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</si>
  <si>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</si>
  <si>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</si>
  <si>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</si>
  <si>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</si>
  <si>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</si>
  <si>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</si>
  <si>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</si>
  <si>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</si>
  <si>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</si>
  <si>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</si>
  <si>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</si>
  <si>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</si>
  <si>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</si>
  <si>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</si>
  <si>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</si>
  <si>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</si>
  <si>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</si>
  <si>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</si>
  <si>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</si>
  <si>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</si>
  <si>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</si>
  <si>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</si>
  <si>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handlowego.</t>
  </si>
  <si>
    <t>inwestycje i zakupy inwestycyjne</t>
  </si>
  <si>
    <t>Wydatki 
majątkowe</t>
  </si>
  <si>
    <t>Wydatki 
bieżące</t>
  </si>
  <si>
    <t>Z tego</t>
  </si>
  <si>
    <t>Nazwa</t>
  </si>
  <si>
    <t>Rozdział</t>
  </si>
  <si>
    <t xml:space="preserve">Dochody związane z realizacją zadań z zakresu administracji rządowej i innych zadań zleconych </t>
  </si>
  <si>
    <t xml:space="preserve">Wydatki związane z realizacją zadań z zakresu administracji rządowej i innych zadań zleconych 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</si>
  <si>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</si>
  <si>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</si>
  <si>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</si>
  <si>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</si>
  <si>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</si>
  <si>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</si>
  <si>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</si>
  <si>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</si>
  <si>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</si>
  <si>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</si>
  <si>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pocho-dzące
z innych  źródeł</t>
  </si>
  <si>
    <t>01010</t>
  </si>
  <si>
    <t>-</t>
  </si>
  <si>
    <t>Rozbudowa budynku OSP na potrzeby społeczno-kulturalne mieszkańców wsi Wilkowice</t>
  </si>
  <si>
    <t>Ogółem</t>
  </si>
  <si>
    <t>Treść</t>
  </si>
  <si>
    <t>Klasyfikacja
§</t>
  </si>
  <si>
    <t>Kwota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</si>
  <si>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</si>
  <si>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</si>
  <si>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</si>
  <si>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</si>
  <si>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</si>
  <si>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</si>
  <si>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</si>
  <si>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</si>
  <si>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</si>
  <si>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</si>
  <si>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</si>
  <si>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</si>
  <si>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</si>
  <si>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</si>
  <si>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</si>
  <si>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</si>
  <si>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</si>
  <si>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</si>
  <si>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</si>
  <si>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</si>
  <si>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</si>
  <si>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</si>
  <si>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</si>
  <si>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</si>
  <si>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</si>
  <si>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</si>
  <si>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</si>
  <si>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</si>
  <si>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</si>
  <si>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</si>
  <si>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</si>
  <si>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</si>
  <si>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</si>
  <si>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</si>
  <si>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</si>
  <si>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</si>
  <si>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</si>
  <si>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</si>
  <si>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</si>
  <si>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 - pokrycie deficytu budżetowego</t>
  </si>
  <si>
    <t>§ 995</t>
  </si>
  <si>
    <t>Dochody budżetu państwa</t>
  </si>
  <si>
    <r>
      <t xml:space="preserve">   </t>
    </r>
    <r>
      <rPr>
        <b/>
        <sz val="14"/>
        <rFont val="Arial Narrow"/>
        <family val="2"/>
        <charset val="238"/>
      </rPr>
      <t>związane z realizacja zadań z zakresu administracji rządowej</t>
    </r>
  </si>
  <si>
    <t>0690</t>
  </si>
  <si>
    <t>Wpływy z różnych opłat</t>
  </si>
  <si>
    <t>z tego</t>
  </si>
  <si>
    <t>DOCHODY</t>
  </si>
  <si>
    <t>WYDATKI</t>
  </si>
  <si>
    <t>Wydatki związane z realizacją Gminnego Programu Przeciwdziałania Narkomanii</t>
  </si>
  <si>
    <t>Zwalczanie narkomanii</t>
  </si>
  <si>
    <t>Wydatki związane z realizacją Gminnego ProgramuProfilaktyki i Rozwiązywanie Problemów Alkoholowych</t>
  </si>
  <si>
    <t>Wyszczególnienie</t>
  </si>
  <si>
    <t>I.</t>
  </si>
  <si>
    <t>Nazwa zadania</t>
  </si>
  <si>
    <t>Pomoc psychologiczna, terapeutyczna i prawna osobom i rodzinom, w których występuje problem alkoholowy</t>
  </si>
  <si>
    <t>Gminna Biblioteka Publiczna w Kurzeszynie</t>
  </si>
  <si>
    <t>Gminny Zakład ds. Eksploatacji Wodociągów i Kanalizacji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</si>
  <si>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</si>
  <si>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</si>
  <si>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</si>
  <si>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</si>
  <si>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</si>
  <si>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</si>
  <si>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Rozwój kultury fizycznej i sportu wśród dzieci i młodzieży na terenie gminy</t>
  </si>
  <si>
    <t>Stan środków obrotowych** na początek roku</t>
  </si>
  <si>
    <t>Przychody*</t>
  </si>
  <si>
    <t>Stan środków obrotowych** na koniec roku</t>
  </si>
  <si>
    <t>w tym: wpłata do budżetu</t>
  </si>
  <si>
    <t>dotacje
z budżetu***</t>
  </si>
  <si>
    <t>§ 265</t>
  </si>
  <si>
    <t>na inwestycje</t>
  </si>
  <si>
    <t>x</t>
  </si>
  <si>
    <t>Pozostałe zadania w zakresie kultury,</t>
  </si>
  <si>
    <t>Infrastruktura wodociągowa i sanitatacyjna wsi</t>
  </si>
  <si>
    <t>real.w drodze umów/porozumień z org.adm.rządow.</t>
  </si>
  <si>
    <t>Dochody budżetu ogółem</t>
  </si>
  <si>
    <t>Wydatki budżetu ogółem</t>
  </si>
  <si>
    <t>Deficyt budżetu</t>
  </si>
  <si>
    <t>Relacja deficytu do dochodów</t>
  </si>
  <si>
    <t>przekszt.prawa użytk.wiecz.w prawo własn.</t>
  </si>
  <si>
    <t>Rozliczenia
z budżetem
z tytułu wpłat nadwyżek środków za 200... r.</t>
  </si>
  <si>
    <t>Kwota dotacji /w zł/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</si>
  <si>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</si>
  <si>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</si>
  <si>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</si>
  <si>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</si>
  <si>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</si>
  <si>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</si>
  <si>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</si>
  <si>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</si>
  <si>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</si>
  <si>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</si>
  <si>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</si>
  <si>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</si>
  <si>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</si>
  <si>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</si>
  <si>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</si>
  <si>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</si>
  <si>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</si>
  <si>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</si>
  <si>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</si>
  <si>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</si>
  <si>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</si>
  <si>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</si>
  <si>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</si>
  <si>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Wydatki bieżące razem:</t>
  </si>
  <si>
    <t>2.1</t>
  </si>
  <si>
    <t xml:space="preserve">Nazwa projektu: 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</si>
  <si>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</si>
  <si>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</si>
  <si>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</si>
  <si>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</si>
  <si>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zakresu adm. rządowej            i innych zleconych jst. ustawami.</t>
  </si>
  <si>
    <t>Roz-dział*</t>
  </si>
  <si>
    <t>Program: Program Rozwoju Obszarów Wiejskich 2007-2013</t>
  </si>
  <si>
    <t xml:space="preserve">Priorytet: </t>
  </si>
  <si>
    <t>Tabela nr 2</t>
  </si>
  <si>
    <t>Tabela nr 1</t>
  </si>
  <si>
    <t>Środki  z UE</t>
  </si>
  <si>
    <t>Infrastruktura wodociągowa i sanitacyjna wsi</t>
  </si>
  <si>
    <t>Gospodarka komunalna i ochrona środowiska</t>
  </si>
  <si>
    <t>90019</t>
  </si>
  <si>
    <t>2007</t>
  </si>
  <si>
    <t>Wpływy i wydatki związane z gromadzeniem środków z opłat i kar za korzystanie ze środowiska</t>
  </si>
  <si>
    <t>Wpływy z opłat za zezwolenia na sprzedaż napojów alkoholowych</t>
  </si>
  <si>
    <t>6297</t>
  </si>
  <si>
    <t>Dochody i wydatki związane z finansowaniem ochrony środowiska i gospodarki wodnej</t>
  </si>
  <si>
    <t>0870</t>
  </si>
  <si>
    <t>Wpływy ze sprzedaży składników majątkowych</t>
  </si>
  <si>
    <t>środki wymienione
w art. 5 ust. 1 pkt 2 i 3 u.f.p.</t>
  </si>
  <si>
    <t>Dotacje celowe w ramach programów finansowanych z udziałem środków europejskich</t>
  </si>
  <si>
    <t xml:space="preserve">Utwardzenie dróg masą bitumiczną </t>
  </si>
  <si>
    <t>Transport i łączność</t>
  </si>
  <si>
    <t>75023</t>
  </si>
  <si>
    <t>85295</t>
  </si>
  <si>
    <t>90095</t>
  </si>
  <si>
    <t>dochody ze sprzedaży majątku</t>
  </si>
  <si>
    <t>Gminny Program Profilaktyki i Rozwiązywania Problemów Alkoholowych                                                               oraz Gminny Program Przeciwdziałania Narkomanii</t>
  </si>
  <si>
    <t>- opłaty za udostępnienie danych osobowych</t>
  </si>
  <si>
    <t>Urzędy Gmin</t>
  </si>
  <si>
    <t xml:space="preserve">do uchwały Rady Gminy Rawa Mazowiecka nr </t>
  </si>
  <si>
    <t>Pozostała dziłalność</t>
  </si>
  <si>
    <t xml:space="preserve">z dnia </t>
  </si>
  <si>
    <t>Obrona Cywilna</t>
  </si>
  <si>
    <t>2013 r.</t>
  </si>
  <si>
    <t xml:space="preserve">Działanie: </t>
  </si>
  <si>
    <t xml:space="preserve">Program: </t>
  </si>
  <si>
    <t>2014 r.</t>
  </si>
  <si>
    <t>Organizowanie imprez kulturalnych, patriotycznych oraz przedsięwzięć promocyjnych w zakresie rozwoju kultury i tradycji ludowej</t>
  </si>
  <si>
    <t>Inne formy wychowania przedszkolnego</t>
  </si>
  <si>
    <t>Dofinansowanie budowy przydomowych oczyszczalni ścieków</t>
  </si>
  <si>
    <t>Dofinansowanie budowy przydomowych oczyszczalni ścieków (dotacje)</t>
  </si>
  <si>
    <t>90002</t>
  </si>
  <si>
    <t>Gospodarka odpadami</t>
  </si>
  <si>
    <t>Wykonanie bezodpływowego zbiornika na nieczystości ciekłe w Niwnej</t>
  </si>
  <si>
    <t>01009</t>
  </si>
  <si>
    <t>Gminna Spółka Wodna</t>
  </si>
  <si>
    <t>Program: Operacyjny Kapitał Ludzki</t>
  </si>
  <si>
    <t>Priorytet: IX Rozwój wykształcenia i kompetencji w regionach</t>
  </si>
  <si>
    <t>Działanie: 9.1 Wyrównywanie szans edukacyjnych i zapewnienie wysokiej jakości usług edukacyjnych świadczonych w systemie oświaty</t>
  </si>
  <si>
    <t>2015 r.</t>
  </si>
  <si>
    <t>Wpływy z innych lokalnych opłat pobieranych przez jst na podstawie odrębnych ustaw</t>
  </si>
  <si>
    <t>- Ochrona nad bezdomnymi psami oraz unieszkodliwianie zwłok zwierząt</t>
  </si>
  <si>
    <t>Planowane dochody budżetu gminy na 2014 r.</t>
  </si>
  <si>
    <t>odrębnymi ustawami w 2014 r.</t>
  </si>
  <si>
    <t>Zadania inwestycyjne w 2014 r.</t>
  </si>
  <si>
    <t>Przychody i rozchody budżetu w 2014 r.</t>
  </si>
  <si>
    <t>do uzyskania w 2014 roku</t>
  </si>
  <si>
    <t>Dotacje udzielane w 2014 roku z budżetu podmiotom należącym i nie należącym do sektora finansów publicznych</t>
  </si>
  <si>
    <t>Plan przychodów i wydatków zakładu budżetowego  na 2014 rok.</t>
  </si>
  <si>
    <t>6307</t>
  </si>
  <si>
    <t>Dotacje celowe z udziałem środków UE na zadania inwestycejne</t>
  </si>
  <si>
    <t>80104</t>
  </si>
  <si>
    <t>Przedszkola</t>
  </si>
  <si>
    <t>§*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</si>
  <si>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</si>
  <si>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</si>
  <si>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</si>
  <si>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</si>
  <si>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</si>
  <si>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</si>
  <si>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dotacje</t>
  </si>
  <si>
    <t>Wydatki związane z realizacją zadań wykonywanych na podstawie porozumień (umów) między jednostkami samorządu terytorialnego w 2014 r.</t>
  </si>
  <si>
    <t>Opracowanie  projektu budowy sieci kanalizacyjnej Rossocha-Rogówiec-Kurzeszyn</t>
  </si>
  <si>
    <t>Opracowanie projektu technicznego SUW w Pukininie</t>
  </si>
  <si>
    <t>Zakup 8 szt. Nowych wiat przystankowych,opracowanie dokumemntacji i wykonanie posadzek</t>
  </si>
  <si>
    <t>Zakup sprzętu informatycznego do modernizacjii zabezpieczenia sieci komputerowej UG</t>
  </si>
  <si>
    <t>Budowa przedszkola przy SP w Konopnicy</t>
  </si>
  <si>
    <t>Opracowanie dokumentacji technicznej na przebudowę dróg</t>
  </si>
  <si>
    <t>Rozbudowa  budynku na potrzeby społeczno-kulturalne mieszkańców wsi Boguszyce</t>
  </si>
  <si>
    <t>Urządzenie placu zabaw w Wałowicach</t>
  </si>
  <si>
    <t>Urządzenie placu zabaw w Pukininie</t>
  </si>
  <si>
    <t>Dział 801 Rozdz.80195 $ 2007, 2009 "Nasze Przedszkolaki"</t>
  </si>
  <si>
    <t>Działanie: 413 Wdrażanie lokalnych strategii rozwoju</t>
  </si>
  <si>
    <t>Dział 700 Rozdz.70005 $ 6057, 6059 "Budowa placu zabaw w Pukininie"</t>
  </si>
  <si>
    <t>z tego: 2014 r.</t>
  </si>
  <si>
    <t>2016r.</t>
  </si>
  <si>
    <t>2017 r</t>
  </si>
  <si>
    <t>Dział 801 Rozdział 80195 $ 6057 "Budowa budynku na potrzeby społeczno-kulturalne mieszkańców wsi Boguszyce wraz z budową sceny zewnętrznej i zagospodarowaniem terenu"</t>
  </si>
  <si>
    <t>- usuwanie i unieszkodliwianie azbestu z terenu gminy</t>
  </si>
  <si>
    <t>- zbieranie odpadów z terenu gminy</t>
  </si>
  <si>
    <t>- realizacja programów ekologicznych</t>
  </si>
  <si>
    <t>- dofinansowanie budowy przydomowych oczyszczalni ścieków (dotacje)</t>
  </si>
  <si>
    <t>- opracowanie projektu budowy sieci kanalizacyjnej Rossocha-Rogówiec-Kurzeszyn</t>
  </si>
  <si>
    <t>- utrzymanie czystości wiat przystankowych i dróg</t>
  </si>
  <si>
    <t>- wykonanie bezodpływowego zbiornika na nieczystości ciekłe w Niwnej</t>
  </si>
  <si>
    <t>- urządzenie placów zabaw w Wałowicach i Pukininie</t>
  </si>
  <si>
    <t>Ekologia i ochrona zwierząt - opieka nad bezdomnymi zwierzętami</t>
  </si>
  <si>
    <t>Plan na 2014r.</t>
  </si>
  <si>
    <t>Powiatowy Urząd Pracy - Klub Pracy</t>
  </si>
  <si>
    <t>Plan  na 2014r.</t>
  </si>
  <si>
    <t>rok budżetowy 2014 (8+9+10+11)</t>
  </si>
  <si>
    <t>Plan dochodów na 2014r.</t>
  </si>
  <si>
    <t>Wykup gruntów na poszerzenie dróg</t>
  </si>
</sst>
</file>

<file path=xl/styles.xml><?xml version="1.0" encoding="utf-8"?>
<styleSheet xmlns="http://schemas.openxmlformats.org/spreadsheetml/2006/main">
  <fonts count="6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sz val="8"/>
      <color indexed="8"/>
      <name val="Arial"/>
      <family val="2"/>
      <charset val="238"/>
    </font>
    <font>
      <sz val="7"/>
      <name val="Arial CE"/>
      <charset val="238"/>
    </font>
    <font>
      <sz val="6"/>
      <name val="Arial CE"/>
      <charset val="238"/>
    </font>
    <font>
      <b/>
      <sz val="10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7"/>
      <color indexed="8"/>
      <name val="Arial CE"/>
      <family val="2"/>
      <charset val="238"/>
    </font>
    <font>
      <sz val="11"/>
      <name val="Arial CE"/>
      <charset val="238"/>
    </font>
    <font>
      <b/>
      <sz val="7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u/>
      <sz val="10"/>
      <name val="Arial CE"/>
      <charset val="238"/>
    </font>
    <font>
      <b/>
      <u/>
      <sz val="8"/>
      <name val="Arial CE"/>
      <charset val="238"/>
    </font>
    <font>
      <b/>
      <sz val="12"/>
      <name val="Arial CE"/>
      <family val="2"/>
      <charset val="238"/>
    </font>
    <font>
      <sz val="5"/>
      <name val="Arial CE"/>
      <family val="2"/>
      <charset val="238"/>
    </font>
    <font>
      <sz val="9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name val="Times New Roman"/>
      <family val="1"/>
      <charset val="238"/>
    </font>
    <font>
      <b/>
      <sz val="13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.5"/>
      <name val="Arial CE"/>
      <charset val="238"/>
    </font>
    <font>
      <sz val="8.5"/>
      <name val="Arial CE"/>
      <charset val="238"/>
    </font>
    <font>
      <sz val="8"/>
      <color indexed="8"/>
      <name val="Arial"/>
      <charset val="204"/>
    </font>
    <font>
      <b/>
      <sz val="9"/>
      <name val="Czcionka tekstu podstawowego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color rgb="FF92D050"/>
      <name val="Arial CE"/>
      <charset val="238"/>
    </font>
    <font>
      <sz val="7"/>
      <color rgb="FF92D050"/>
      <name val="Arial CE"/>
      <charset val="238"/>
    </font>
    <font>
      <sz val="8.5"/>
      <color rgb="FF92D050"/>
      <name val="Arial CE"/>
      <charset val="238"/>
    </font>
    <font>
      <b/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</xf>
    <xf numFmtId="0" fontId="48" fillId="0" borderId="0" applyNumberFormat="0" applyFill="0" applyBorder="0" applyAlignment="0" applyProtection="0">
      <alignment vertical="top"/>
    </xf>
    <xf numFmtId="0" fontId="43" fillId="0" borderId="0"/>
    <xf numFmtId="0" fontId="7" fillId="0" borderId="0" applyNumberFormat="0" applyFill="0" applyBorder="0" applyAlignment="0" applyProtection="0">
      <alignment vertical="top"/>
    </xf>
    <xf numFmtId="0" fontId="59" fillId="0" borderId="0" applyNumberFormat="0" applyFill="0" applyBorder="0" applyAlignment="0" applyProtection="0">
      <alignment vertical="top"/>
    </xf>
  </cellStyleXfs>
  <cellXfs count="441">
    <xf numFmtId="0" fontId="0" fillId="0" borderId="0" xfId="0"/>
    <xf numFmtId="0" fontId="1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/>
    <xf numFmtId="0" fontId="1" fillId="0" borderId="0" xfId="1"/>
    <xf numFmtId="0" fontId="49" fillId="4" borderId="2" xfId="1" applyFont="1" applyFill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10" fillId="0" borderId="4" xfId="1" applyNumberFormat="1" applyFont="1" applyBorder="1" applyAlignment="1">
      <alignment horizontal="center"/>
    </xf>
    <xf numFmtId="49" fontId="10" fillId="0" borderId="4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vertical="center" wrapText="1"/>
    </xf>
    <xf numFmtId="0" fontId="13" fillId="0" borderId="0" xfId="1" applyFont="1"/>
    <xf numFmtId="49" fontId="10" fillId="0" borderId="5" xfId="1" applyNumberFormat="1" applyFont="1" applyBorder="1" applyAlignment="1">
      <alignment horizontal="center"/>
    </xf>
    <xf numFmtId="49" fontId="10" fillId="0" borderId="5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vertical="center" wrapText="1"/>
    </xf>
    <xf numFmtId="4" fontId="12" fillId="0" borderId="5" xfId="1" applyNumberFormat="1" applyFont="1" applyBorder="1" applyAlignment="1">
      <alignment vertical="center"/>
    </xf>
    <xf numFmtId="0" fontId="10" fillId="0" borderId="0" xfId="1" applyFont="1"/>
    <xf numFmtId="49" fontId="1" fillId="0" borderId="5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vertical="center" wrapText="1"/>
    </xf>
    <xf numFmtId="4" fontId="6" fillId="0" borderId="5" xfId="1" applyNumberFormat="1" applyFont="1" applyBorder="1" applyAlignment="1">
      <alignment vertical="center"/>
    </xf>
    <xf numFmtId="49" fontId="1" fillId="0" borderId="5" xfId="1" applyNumberFormat="1" applyBorder="1" applyAlignment="1">
      <alignment horizontal="center" vertical="center"/>
    </xf>
    <xf numFmtId="49" fontId="1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vertical="center" wrapText="1"/>
    </xf>
    <xf numFmtId="4" fontId="6" fillId="0" borderId="6" xfId="1" applyNumberFormat="1" applyFont="1" applyBorder="1" applyAlignment="1">
      <alignment vertical="center"/>
    </xf>
    <xf numFmtId="49" fontId="10" fillId="0" borderId="7" xfId="1" applyNumberFormat="1" applyFont="1" applyBorder="1" applyAlignment="1">
      <alignment horizontal="center"/>
    </xf>
    <xf numFmtId="49" fontId="10" fillId="0" borderId="7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vertical="center" wrapText="1"/>
    </xf>
    <xf numFmtId="4" fontId="12" fillId="0" borderId="7" xfId="1" applyNumberFormat="1" applyFont="1" applyBorder="1" applyAlignment="1">
      <alignment vertical="center"/>
    </xf>
    <xf numFmtId="49" fontId="10" fillId="0" borderId="6" xfId="1" applyNumberFormat="1" applyFont="1" applyBorder="1" applyAlignment="1">
      <alignment horizontal="center"/>
    </xf>
    <xf numFmtId="49" fontId="10" fillId="0" borderId="6" xfId="1" applyNumberFormat="1" applyFont="1" applyBorder="1" applyAlignment="1">
      <alignment horizontal="center" vertical="center"/>
    </xf>
    <xf numFmtId="49" fontId="1" fillId="0" borderId="7" xfId="1" applyNumberFormat="1" applyFont="1" applyBorder="1" applyAlignment="1">
      <alignment horizontal="center"/>
    </xf>
    <xf numFmtId="49" fontId="1" fillId="0" borderId="7" xfId="1" applyNumberFormat="1" applyFont="1" applyBorder="1" applyAlignment="1">
      <alignment horizontal="center" vertical="center"/>
    </xf>
    <xf numFmtId="0" fontId="14" fillId="2" borderId="6" xfId="1" applyFont="1" applyFill="1" applyBorder="1" applyAlignment="1">
      <alignment vertical="top" wrapText="1"/>
    </xf>
    <xf numFmtId="4" fontId="6" fillId="0" borderId="7" xfId="1" applyNumberFormat="1" applyFont="1" applyBorder="1" applyAlignment="1">
      <alignment vertical="center"/>
    </xf>
    <xf numFmtId="49" fontId="8" fillId="0" borderId="7" xfId="1" applyNumberFormat="1" applyFont="1" applyBorder="1" applyAlignment="1">
      <alignment vertical="center" wrapText="1"/>
    </xf>
    <xf numFmtId="49" fontId="11" fillId="0" borderId="6" xfId="1" applyNumberFormat="1" applyFont="1" applyBorder="1" applyAlignment="1">
      <alignment vertical="center" wrapText="1"/>
    </xf>
    <xf numFmtId="0" fontId="15" fillId="0" borderId="0" xfId="1" applyFont="1"/>
    <xf numFmtId="0" fontId="16" fillId="0" borderId="6" xfId="1" applyFont="1" applyBorder="1" applyAlignment="1">
      <alignment vertical="top" wrapText="1"/>
    </xf>
    <xf numFmtId="4" fontId="12" fillId="0" borderId="2" xfId="1" applyNumberFormat="1" applyFont="1" applyBorder="1" applyAlignment="1">
      <alignment vertical="center"/>
    </xf>
    <xf numFmtId="0" fontId="18" fillId="0" borderId="0" xfId="1" applyFont="1"/>
    <xf numFmtId="0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 wrapTex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49" fontId="11" fillId="0" borderId="2" xfId="1" applyNumberFormat="1" applyFont="1" applyBorder="1" applyAlignment="1">
      <alignment vertical="center" wrapText="1"/>
    </xf>
    <xf numFmtId="3" fontId="17" fillId="0" borderId="2" xfId="1" applyNumberFormat="1" applyFont="1" applyBorder="1" applyAlignment="1">
      <alignment vertical="center"/>
    </xf>
    <xf numFmtId="3" fontId="17" fillId="0" borderId="0" xfId="1" applyNumberFormat="1" applyFont="1" applyBorder="1" applyAlignment="1">
      <alignment vertical="center"/>
    </xf>
    <xf numFmtId="0" fontId="21" fillId="0" borderId="0" xfId="1" applyFont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49" fontId="8" fillId="0" borderId="0" xfId="1" applyNumberFormat="1" applyFont="1" applyAlignment="1">
      <alignment wrapText="1"/>
    </xf>
    <xf numFmtId="0" fontId="5" fillId="0" borderId="0" xfId="2" applyNumberFormat="1" applyFont="1" applyFill="1" applyBorder="1" applyAlignment="1" applyProtection="1">
      <alignment horizontal="left"/>
      <protection locked="0"/>
    </xf>
    <xf numFmtId="0" fontId="7" fillId="0" borderId="0" xfId="2" applyNumberFormat="1" applyFont="1" applyFill="1" applyBorder="1" applyAlignment="1" applyProtection="1">
      <alignment horizontal="left"/>
      <protection locked="0"/>
    </xf>
    <xf numFmtId="49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" applyBorder="1"/>
    <xf numFmtId="0" fontId="4" fillId="5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6" fillId="0" borderId="0" xfId="1" applyFont="1" applyAlignment="1">
      <alignment horizontal="right" vertical="center"/>
    </xf>
    <xf numFmtId="0" fontId="2" fillId="3" borderId="2" xfId="1" applyFont="1" applyFill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49" fontId="28" fillId="0" borderId="10" xfId="1" applyNumberFormat="1" applyFont="1" applyBorder="1" applyAlignment="1">
      <alignment horizontal="center" vertical="center"/>
    </xf>
    <xf numFmtId="49" fontId="28" fillId="0" borderId="4" xfId="1" applyNumberFormat="1" applyFont="1" applyBorder="1" applyAlignment="1">
      <alignment horizontal="center" vertical="center"/>
    </xf>
    <xf numFmtId="0" fontId="29" fillId="0" borderId="4" xfId="1" applyFont="1" applyBorder="1" applyAlignment="1">
      <alignment vertical="center" wrapText="1"/>
    </xf>
    <xf numFmtId="0" fontId="10" fillId="0" borderId="9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1" fillId="0" borderId="11" xfId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9" fillId="0" borderId="5" xfId="1" applyFont="1" applyFill="1" applyBorder="1" applyAlignment="1">
      <alignment vertical="center" wrapText="1"/>
    </xf>
    <xf numFmtId="0" fontId="1" fillId="0" borderId="9" xfId="1" applyFill="1" applyBorder="1" applyAlignment="1">
      <alignment vertical="center"/>
    </xf>
    <xf numFmtId="0" fontId="10" fillId="0" borderId="6" xfId="1" applyFont="1" applyBorder="1" applyAlignment="1">
      <alignment horizontal="center" vertical="center"/>
    </xf>
    <xf numFmtId="49" fontId="28" fillId="0" borderId="6" xfId="1" applyNumberFormat="1" applyFont="1" applyBorder="1" applyAlignment="1">
      <alignment horizontal="center" vertical="center"/>
    </xf>
    <xf numFmtId="0" fontId="29" fillId="0" borderId="6" xfId="1" applyFont="1" applyBorder="1" applyAlignment="1">
      <alignment vertical="center" wrapText="1"/>
    </xf>
    <xf numFmtId="0" fontId="1" fillId="0" borderId="6" xfId="1" applyBorder="1" applyAlignment="1">
      <alignment horizontal="center" vertical="center"/>
    </xf>
    <xf numFmtId="49" fontId="1" fillId="0" borderId="6" xfId="1" applyNumberFormat="1" applyBorder="1" applyAlignment="1">
      <alignment horizontal="center" vertical="center"/>
    </xf>
    <xf numFmtId="0" fontId="19" fillId="0" borderId="6" xfId="1" applyFont="1" applyBorder="1" applyAlignment="1">
      <alignment vertical="center" wrapText="1"/>
    </xf>
    <xf numFmtId="0" fontId="29" fillId="0" borderId="7" xfId="1" applyFont="1" applyBorder="1" applyAlignment="1">
      <alignment vertical="center" wrapText="1"/>
    </xf>
    <xf numFmtId="0" fontId="19" fillId="0" borderId="7" xfId="1" applyFont="1" applyBorder="1" applyAlignment="1">
      <alignment vertical="center" wrapText="1"/>
    </xf>
    <xf numFmtId="0" fontId="29" fillId="0" borderId="6" xfId="1" applyFont="1" applyBorder="1" applyAlignment="1">
      <alignment horizontal="left" vertical="center" wrapText="1"/>
    </xf>
    <xf numFmtId="0" fontId="1" fillId="0" borderId="7" xfId="1" applyBorder="1" applyAlignment="1">
      <alignment horizontal="center" vertical="center"/>
    </xf>
    <xf numFmtId="49" fontId="1" fillId="0" borderId="7" xfId="1" applyNumberFormat="1" applyBorder="1" applyAlignment="1">
      <alignment horizontal="center" vertical="center"/>
    </xf>
    <xf numFmtId="0" fontId="19" fillId="0" borderId="6" xfId="1" applyFont="1" applyBorder="1" applyAlignment="1">
      <alignment horizontal="left" vertical="center" wrapText="1"/>
    </xf>
    <xf numFmtId="49" fontId="28" fillId="0" borderId="7" xfId="1" applyNumberFormat="1" applyFont="1" applyBorder="1" applyAlignment="1">
      <alignment horizontal="center" vertical="center"/>
    </xf>
    <xf numFmtId="0" fontId="19" fillId="0" borderId="11" xfId="1" applyFont="1" applyBorder="1" applyAlignment="1">
      <alignment vertical="center" wrapText="1"/>
    </xf>
    <xf numFmtId="0" fontId="1" fillId="0" borderId="2" xfId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26" fillId="0" borderId="0" xfId="1" applyFont="1" applyAlignment="1">
      <alignment horizontal="right" vertical="top"/>
    </xf>
    <xf numFmtId="0" fontId="31" fillId="0" borderId="2" xfId="1" applyFont="1" applyBorder="1" applyAlignment="1">
      <alignment horizontal="center" vertical="center"/>
    </xf>
    <xf numFmtId="0" fontId="31" fillId="0" borderId="0" xfId="1" applyFont="1" applyAlignment="1">
      <alignment vertical="center"/>
    </xf>
    <xf numFmtId="0" fontId="32" fillId="0" borderId="2" xfId="1" applyFont="1" applyBorder="1" applyAlignment="1">
      <alignment horizontal="center" vertical="center"/>
    </xf>
    <xf numFmtId="0" fontId="32" fillId="0" borderId="2" xfId="1" applyFont="1" applyBorder="1" applyAlignment="1">
      <alignment horizontal="left" vertical="center"/>
    </xf>
    <xf numFmtId="0" fontId="2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21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vertical="center"/>
    </xf>
    <xf numFmtId="3" fontId="21" fillId="0" borderId="6" xfId="1" applyNumberFormat="1" applyFont="1" applyBorder="1" applyAlignment="1">
      <alignment vertical="center"/>
    </xf>
    <xf numFmtId="0" fontId="21" fillId="0" borderId="6" xfId="1" applyFont="1" applyBorder="1" applyAlignment="1">
      <alignment vertical="center" wrapText="1"/>
    </xf>
    <xf numFmtId="0" fontId="21" fillId="0" borderId="12" xfId="1" applyFont="1" applyBorder="1" applyAlignment="1">
      <alignment vertical="center"/>
    </xf>
    <xf numFmtId="0" fontId="21" fillId="0" borderId="12" xfId="1" applyFont="1" applyBorder="1" applyAlignment="1">
      <alignment horizontal="center" vertical="center"/>
    </xf>
    <xf numFmtId="3" fontId="21" fillId="0" borderId="12" xfId="1" applyNumberFormat="1" applyFont="1" applyBorder="1" applyAlignment="1">
      <alignment vertical="center"/>
    </xf>
    <xf numFmtId="0" fontId="21" fillId="0" borderId="12" xfId="1" applyFont="1" applyBorder="1" applyAlignment="1">
      <alignment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33" fillId="0" borderId="0" xfId="1" applyFont="1"/>
    <xf numFmtId="0" fontId="33" fillId="0" borderId="0" xfId="1" applyFont="1" applyAlignment="1">
      <alignment vertical="center"/>
    </xf>
    <xf numFmtId="0" fontId="34" fillId="0" borderId="0" xfId="1" applyFont="1" applyAlignment="1">
      <alignment vertical="center"/>
    </xf>
    <xf numFmtId="0" fontId="32" fillId="0" borderId="0" xfId="1" applyFont="1" applyAlignment="1">
      <alignment horizontal="right" vertical="center"/>
    </xf>
    <xf numFmtId="0" fontId="21" fillId="0" borderId="1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3" fontId="10" fillId="0" borderId="4" xfId="1" applyNumberFormat="1" applyFont="1" applyBorder="1" applyAlignment="1">
      <alignment vertical="center"/>
    </xf>
    <xf numFmtId="0" fontId="21" fillId="0" borderId="11" xfId="1" applyFont="1" applyBorder="1" applyAlignment="1">
      <alignment vertical="center"/>
    </xf>
    <xf numFmtId="49" fontId="21" fillId="0" borderId="7" xfId="1" applyNumberFormat="1" applyFont="1" applyFill="1" applyBorder="1" applyAlignment="1">
      <alignment horizontal="right" vertical="center"/>
    </xf>
    <xf numFmtId="0" fontId="21" fillId="0" borderId="7" xfId="1" applyFont="1" applyBorder="1" applyAlignment="1">
      <alignment vertical="center"/>
    </xf>
    <xf numFmtId="3" fontId="21" fillId="0" borderId="7" xfId="1" applyNumberFormat="1" applyFont="1" applyBorder="1" applyAlignment="1">
      <alignment vertical="center"/>
    </xf>
    <xf numFmtId="3" fontId="21" fillId="0" borderId="11" xfId="1" applyNumberFormat="1" applyFont="1" applyBorder="1" applyAlignment="1">
      <alignment vertical="center"/>
    </xf>
    <xf numFmtId="0" fontId="21" fillId="0" borderId="5" xfId="1" applyFont="1" applyBorder="1" applyAlignment="1">
      <alignment vertical="center"/>
    </xf>
    <xf numFmtId="3" fontId="21" fillId="0" borderId="5" xfId="1" applyNumberFormat="1" applyFont="1" applyBorder="1" applyAlignment="1">
      <alignment vertical="center"/>
    </xf>
    <xf numFmtId="49" fontId="21" fillId="0" borderId="6" xfId="1" applyNumberFormat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0" fontId="37" fillId="0" borderId="6" xfId="1" applyFont="1" applyBorder="1" applyAlignment="1">
      <alignment vertical="top" wrapText="1"/>
    </xf>
    <xf numFmtId="49" fontId="21" fillId="0" borderId="7" xfId="1" applyNumberFormat="1" applyFont="1" applyFill="1" applyBorder="1" applyAlignment="1">
      <alignment horizontal="center" vertical="center"/>
    </xf>
    <xf numFmtId="3" fontId="30" fillId="0" borderId="2" xfId="1" applyNumberFormat="1" applyFont="1" applyBorder="1" applyAlignment="1">
      <alignment vertical="center"/>
    </xf>
    <xf numFmtId="0" fontId="20" fillId="0" borderId="0" xfId="1" applyFont="1"/>
    <xf numFmtId="0" fontId="21" fillId="0" borderId="7" xfId="1" applyFont="1" applyBorder="1" applyAlignment="1">
      <alignment vertical="center" wrapText="1"/>
    </xf>
    <xf numFmtId="3" fontId="13" fillId="0" borderId="15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0" fillId="0" borderId="0" xfId="1" applyFont="1"/>
    <xf numFmtId="0" fontId="51" fillId="5" borderId="2" xfId="1" applyFont="1" applyFill="1" applyBorder="1" applyAlignment="1">
      <alignment horizontal="center" vertical="top" wrapText="1"/>
    </xf>
    <xf numFmtId="0" fontId="52" fillId="5" borderId="2" xfId="1" applyFont="1" applyFill="1" applyBorder="1" applyAlignment="1">
      <alignment horizontal="center" vertical="top" wrapText="1"/>
    </xf>
    <xf numFmtId="0" fontId="52" fillId="5" borderId="3" xfId="1" applyFont="1" applyFill="1" applyBorder="1" applyAlignment="1">
      <alignment horizontal="center" vertical="top" wrapText="1"/>
    </xf>
    <xf numFmtId="0" fontId="52" fillId="5" borderId="10" xfId="1" applyFont="1" applyFill="1" applyBorder="1" applyAlignment="1">
      <alignment horizontal="center" vertical="top" wrapText="1"/>
    </xf>
    <xf numFmtId="0" fontId="51" fillId="5" borderId="16" xfId="1" applyFont="1" applyFill="1" applyBorder="1" applyAlignment="1">
      <alignment horizontal="center" vertical="top" wrapText="1"/>
    </xf>
    <xf numFmtId="0" fontId="51" fillId="5" borderId="17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vertical="center" wrapText="1"/>
    </xf>
    <xf numFmtId="0" fontId="10" fillId="0" borderId="2" xfId="1" applyFont="1" applyBorder="1" applyAlignment="1">
      <alignment vertical="center"/>
    </xf>
    <xf numFmtId="0" fontId="1" fillId="0" borderId="0" xfId="1" applyBorder="1" applyAlignment="1">
      <alignment horizontal="left" vertical="center" indent="2"/>
    </xf>
    <xf numFmtId="0" fontId="1" fillId="0" borderId="0" xfId="1" applyBorder="1" applyAlignment="1">
      <alignment horizontal="left" vertical="center" indent="1"/>
    </xf>
    <xf numFmtId="0" fontId="1" fillId="0" borderId="0" xfId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51" fillId="5" borderId="2" xfId="1" applyFont="1" applyFill="1" applyBorder="1" applyAlignment="1">
      <alignment horizontal="center" vertical="top" wrapText="1"/>
    </xf>
    <xf numFmtId="0" fontId="41" fillId="0" borderId="0" xfId="2" applyNumberFormat="1" applyFont="1" applyFill="1" applyBorder="1" applyAlignment="1" applyProtection="1">
      <alignment horizontal="left"/>
      <protection locked="0"/>
    </xf>
    <xf numFmtId="0" fontId="18" fillId="5" borderId="0" xfId="1" applyFont="1" applyFill="1" applyAlignment="1">
      <alignment horizontal="left" vertical="center"/>
    </xf>
    <xf numFmtId="0" fontId="4" fillId="0" borderId="0" xfId="1" applyFont="1" applyBorder="1" applyAlignment="1"/>
    <xf numFmtId="49" fontId="11" fillId="0" borderId="0" xfId="1" applyNumberFormat="1" applyFont="1" applyBorder="1" applyAlignment="1">
      <alignment vertical="center" wrapText="1"/>
    </xf>
    <xf numFmtId="49" fontId="6" fillId="0" borderId="2" xfId="1" applyNumberFormat="1" applyFont="1" applyBorder="1" applyAlignment="1">
      <alignment vertical="center" wrapText="1"/>
    </xf>
    <xf numFmtId="10" fontId="6" fillId="0" borderId="2" xfId="1" applyNumberFormat="1" applyFont="1" applyBorder="1" applyAlignment="1">
      <alignment vertical="center"/>
    </xf>
    <xf numFmtId="0" fontId="51" fillId="5" borderId="13" xfId="1" applyFont="1" applyFill="1" applyBorder="1" applyAlignment="1">
      <alignment vertical="top" wrapText="1"/>
    </xf>
    <xf numFmtId="0" fontId="51" fillId="5" borderId="14" xfId="1" applyFont="1" applyFill="1" applyBorder="1" applyAlignment="1">
      <alignment vertical="top" wrapText="1"/>
    </xf>
    <xf numFmtId="0" fontId="51" fillId="5" borderId="15" xfId="1" applyFont="1" applyFill="1" applyBorder="1" applyAlignment="1">
      <alignment vertical="top" wrapText="1"/>
    </xf>
    <xf numFmtId="4" fontId="53" fillId="5" borderId="16" xfId="1" applyNumberFormat="1" applyFont="1" applyFill="1" applyBorder="1" applyAlignment="1">
      <alignment horizontal="right" vertical="top" wrapText="1"/>
    </xf>
    <xf numFmtId="4" fontId="53" fillId="5" borderId="19" xfId="1" applyNumberFormat="1" applyFont="1" applyFill="1" applyBorder="1" applyAlignment="1">
      <alignment horizontal="right" vertical="top" wrapText="1"/>
    </xf>
    <xf numFmtId="4" fontId="54" fillId="5" borderId="3" xfId="1" applyNumberFormat="1" applyFont="1" applyFill="1" applyBorder="1" applyAlignment="1">
      <alignment horizontal="right" vertical="top" wrapText="1"/>
    </xf>
    <xf numFmtId="4" fontId="54" fillId="5" borderId="2" xfId="1" applyNumberFormat="1" applyFont="1" applyFill="1" applyBorder="1" applyAlignment="1">
      <alignment horizontal="right" vertical="top" wrapText="1"/>
    </xf>
    <xf numFmtId="4" fontId="53" fillId="5" borderId="20" xfId="1" applyNumberFormat="1" applyFont="1" applyFill="1" applyBorder="1" applyAlignment="1">
      <alignment horizontal="right" vertical="top" wrapText="1"/>
    </xf>
    <xf numFmtId="0" fontId="44" fillId="0" borderId="0" xfId="4" applyFont="1"/>
    <xf numFmtId="0" fontId="45" fillId="0" borderId="2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/>
    </xf>
    <xf numFmtId="0" fontId="16" fillId="0" borderId="4" xfId="4" applyFont="1" applyBorder="1"/>
    <xf numFmtId="4" fontId="37" fillId="0" borderId="4" xfId="4" applyNumberFormat="1" applyFont="1" applyBorder="1"/>
    <xf numFmtId="0" fontId="37" fillId="0" borderId="0" xfId="4" applyFont="1"/>
    <xf numFmtId="0" fontId="46" fillId="0" borderId="6" xfId="4" applyFont="1" applyBorder="1"/>
    <xf numFmtId="4" fontId="44" fillId="0" borderId="6" xfId="4" applyNumberFormat="1" applyFont="1" applyBorder="1"/>
    <xf numFmtId="4" fontId="44" fillId="0" borderId="6" xfId="4" applyNumberFormat="1" applyFont="1" applyBorder="1" applyAlignment="1"/>
    <xf numFmtId="0" fontId="44" fillId="0" borderId="21" xfId="4" applyFont="1" applyBorder="1" applyAlignment="1">
      <alignment horizontal="center"/>
    </xf>
    <xf numFmtId="0" fontId="44" fillId="0" borderId="22" xfId="4" applyFont="1" applyBorder="1" applyAlignment="1">
      <alignment horizontal="center"/>
    </xf>
    <xf numFmtId="0" fontId="44" fillId="0" borderId="23" xfId="4" applyFont="1" applyBorder="1" applyAlignment="1">
      <alignment horizontal="center"/>
    </xf>
    <xf numFmtId="0" fontId="44" fillId="0" borderId="21" xfId="4" applyFont="1" applyBorder="1" applyAlignment="1">
      <alignment horizontal="left"/>
    </xf>
    <xf numFmtId="0" fontId="44" fillId="0" borderId="6" xfId="4" applyFont="1" applyBorder="1"/>
    <xf numFmtId="0" fontId="44" fillId="0" borderId="6" xfId="4" applyFont="1" applyBorder="1" applyAlignment="1"/>
    <xf numFmtId="4" fontId="37" fillId="0" borderId="2" xfId="4" applyNumberFormat="1" applyFont="1" applyBorder="1"/>
    <xf numFmtId="0" fontId="47" fillId="0" borderId="0" xfId="4" applyFont="1"/>
    <xf numFmtId="4" fontId="28" fillId="0" borderId="4" xfId="1" applyNumberFormat="1" applyFont="1" applyBorder="1" applyAlignment="1">
      <alignment vertical="center"/>
    </xf>
    <xf numFmtId="4" fontId="29" fillId="0" borderId="4" xfId="1" applyNumberFormat="1" applyFont="1" applyBorder="1" applyAlignment="1">
      <alignment vertical="center" wrapText="1"/>
    </xf>
    <xf numFmtId="4" fontId="19" fillId="0" borderId="6" xfId="1" applyNumberFormat="1" applyFont="1" applyBorder="1" applyAlignment="1">
      <alignment vertical="center"/>
    </xf>
    <xf numFmtId="4" fontId="19" fillId="0" borderId="6" xfId="1" applyNumberFormat="1" applyFont="1" applyBorder="1" applyAlignment="1" applyProtection="1">
      <alignment vertical="center"/>
      <protection locked="0"/>
    </xf>
    <xf numFmtId="4" fontId="19" fillId="0" borderId="6" xfId="1" applyNumberFormat="1" applyFont="1" applyBorder="1" applyAlignment="1" applyProtection="1">
      <alignment vertical="center" wrapText="1"/>
      <protection locked="0"/>
    </xf>
    <xf numFmtId="4" fontId="28" fillId="0" borderId="6" xfId="1" applyNumberFormat="1" applyFont="1" applyBorder="1" applyAlignment="1">
      <alignment vertical="center"/>
    </xf>
    <xf numFmtId="4" fontId="28" fillId="0" borderId="6" xfId="1" applyNumberFormat="1" applyFont="1" applyBorder="1" applyAlignment="1">
      <alignment vertical="center" wrapText="1"/>
    </xf>
    <xf numFmtId="4" fontId="1" fillId="0" borderId="6" xfId="1" applyNumberFormat="1" applyFont="1" applyBorder="1" applyAlignment="1" applyProtection="1">
      <alignment vertical="center"/>
      <protection locked="0"/>
    </xf>
    <xf numFmtId="4" fontId="1" fillId="0" borderId="6" xfId="1" applyNumberFormat="1" applyFont="1" applyBorder="1" applyAlignment="1" applyProtection="1">
      <alignment vertical="center" wrapText="1"/>
      <protection locked="0"/>
    </xf>
    <xf numFmtId="4" fontId="1" fillId="0" borderId="7" xfId="1" applyNumberFormat="1" applyBorder="1" applyAlignment="1" applyProtection="1">
      <alignment vertical="center"/>
      <protection locked="0"/>
    </xf>
    <xf numFmtId="4" fontId="28" fillId="0" borderId="7" xfId="1" applyNumberFormat="1" applyFont="1" applyBorder="1" applyAlignment="1">
      <alignment vertical="center"/>
    </xf>
    <xf numFmtId="4" fontId="10" fillId="0" borderId="2" xfId="1" applyNumberFormat="1" applyFont="1" applyBorder="1" applyAlignment="1">
      <alignment vertical="center"/>
    </xf>
    <xf numFmtId="4" fontId="21" fillId="0" borderId="2" xfId="1" applyNumberFormat="1" applyFont="1" applyBorder="1" applyAlignment="1">
      <alignment horizontal="right" vertical="center"/>
    </xf>
    <xf numFmtId="4" fontId="21" fillId="0" borderId="4" xfId="1" applyNumberFormat="1" applyFont="1" applyBorder="1" applyAlignment="1">
      <alignment vertical="center"/>
    </xf>
    <xf numFmtId="4" fontId="21" fillId="0" borderId="6" xfId="1" applyNumberFormat="1" applyFont="1" applyBorder="1" applyAlignment="1">
      <alignment vertical="center"/>
    </xf>
    <xf numFmtId="4" fontId="21" fillId="0" borderId="12" xfId="1" applyNumberFormat="1" applyFont="1" applyBorder="1" applyAlignment="1">
      <alignment vertical="center"/>
    </xf>
    <xf numFmtId="4" fontId="1" fillId="0" borderId="11" xfId="1" applyNumberFormat="1" applyBorder="1" applyAlignment="1">
      <alignment vertical="center"/>
    </xf>
    <xf numFmtId="0" fontId="44" fillId="0" borderId="24" xfId="4" applyFont="1" applyBorder="1" applyAlignment="1">
      <alignment horizontal="left"/>
    </xf>
    <xf numFmtId="0" fontId="44" fillId="0" borderId="25" xfId="4" applyFont="1" applyBorder="1" applyAlignment="1">
      <alignment horizontal="center"/>
    </xf>
    <xf numFmtId="0" fontId="44" fillId="0" borderId="26" xfId="4" applyFont="1" applyBorder="1" applyAlignment="1">
      <alignment horizontal="center"/>
    </xf>
    <xf numFmtId="0" fontId="46" fillId="0" borderId="12" xfId="4" applyFont="1" applyBorder="1"/>
    <xf numFmtId="0" fontId="44" fillId="0" borderId="12" xfId="4" applyFont="1" applyBorder="1" applyAlignment="1"/>
    <xf numFmtId="4" fontId="44" fillId="0" borderId="12" xfId="4" applyNumberFormat="1" applyFont="1" applyBorder="1"/>
    <xf numFmtId="4" fontId="44" fillId="0" borderId="12" xfId="4" applyNumberFormat="1" applyFont="1" applyBorder="1" applyAlignment="1"/>
    <xf numFmtId="4" fontId="44" fillId="0" borderId="22" xfId="4" applyNumberFormat="1" applyFont="1" applyBorder="1" applyAlignment="1"/>
    <xf numFmtId="4" fontId="44" fillId="0" borderId="23" xfId="4" applyNumberFormat="1" applyFont="1" applyBorder="1" applyAlignment="1"/>
    <xf numFmtId="0" fontId="44" fillId="0" borderId="21" xfId="4" applyFont="1" applyBorder="1" applyAlignment="1"/>
    <xf numFmtId="0" fontId="44" fillId="0" borderId="22" xfId="4" applyFont="1" applyBorder="1" applyAlignment="1"/>
    <xf numFmtId="0" fontId="44" fillId="0" borderId="23" xfId="4" applyFont="1" applyBorder="1" applyAlignment="1"/>
    <xf numFmtId="0" fontId="46" fillId="0" borderId="5" xfId="4" applyFont="1" applyBorder="1"/>
    <xf numFmtId="0" fontId="8" fillId="0" borderId="3" xfId="1" applyFont="1" applyBorder="1" applyAlignment="1" applyProtection="1">
      <alignment horizontal="center" vertical="center"/>
    </xf>
    <xf numFmtId="49" fontId="8" fillId="0" borderId="3" xfId="1" applyNumberFormat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6" fillId="0" borderId="13" xfId="1" applyFont="1" applyBorder="1" applyAlignment="1">
      <alignment vertical="center" wrapText="1"/>
    </xf>
    <xf numFmtId="0" fontId="10" fillId="0" borderId="13" xfId="1" applyFont="1" applyBorder="1" applyAlignment="1">
      <alignment horizontal="left" vertical="center"/>
    </xf>
    <xf numFmtId="4" fontId="1" fillId="0" borderId="0" xfId="1" applyNumberFormat="1" applyAlignment="1">
      <alignment vertical="center"/>
    </xf>
    <xf numFmtId="4" fontId="19" fillId="0" borderId="5" xfId="1" applyNumberFormat="1" applyFont="1" applyFill="1" applyBorder="1" applyAlignment="1" applyProtection="1">
      <alignment vertical="center"/>
      <protection locked="0"/>
    </xf>
    <xf numFmtId="4" fontId="6" fillId="5" borderId="7" xfId="1" applyNumberFormat="1" applyFont="1" applyFill="1" applyBorder="1" applyAlignment="1" applyProtection="1">
      <alignment vertical="center"/>
      <protection locked="0"/>
    </xf>
    <xf numFmtId="4" fontId="6" fillId="5" borderId="6" xfId="1" applyNumberFormat="1" applyFont="1" applyFill="1" applyBorder="1" applyAlignment="1" applyProtection="1">
      <alignment vertical="center"/>
      <protection locked="0"/>
    </xf>
    <xf numFmtId="0" fontId="49" fillId="4" borderId="3" xfId="1" applyFont="1" applyFill="1" applyBorder="1" applyAlignment="1">
      <alignment horizontal="center" vertical="top" wrapText="1"/>
    </xf>
    <xf numFmtId="4" fontId="6" fillId="0" borderId="6" xfId="1" applyNumberFormat="1" applyFont="1" applyFill="1" applyBorder="1" applyAlignment="1" applyProtection="1">
      <alignment vertical="center"/>
      <protection locked="0"/>
    </xf>
    <xf numFmtId="4" fontId="57" fillId="0" borderId="4" xfId="1" applyNumberFormat="1" applyFont="1" applyBorder="1" applyAlignment="1">
      <alignment vertical="center"/>
    </xf>
    <xf numFmtId="4" fontId="57" fillId="0" borderId="5" xfId="1" applyNumberFormat="1" applyFont="1" applyBorder="1" applyAlignment="1">
      <alignment vertical="center"/>
    </xf>
    <xf numFmtId="4" fontId="58" fillId="0" borderId="5" xfId="1" applyNumberFormat="1" applyFont="1" applyBorder="1" applyAlignment="1">
      <alignment vertical="center"/>
    </xf>
    <xf numFmtId="4" fontId="58" fillId="0" borderId="6" xfId="1" applyNumberFormat="1" applyFont="1" applyBorder="1" applyAlignment="1">
      <alignment vertical="center"/>
    </xf>
    <xf numFmtId="4" fontId="57" fillId="0" borderId="7" xfId="1" applyNumberFormat="1" applyFont="1" applyBorder="1" applyAlignment="1">
      <alignment vertical="center"/>
    </xf>
    <xf numFmtId="4" fontId="57" fillId="0" borderId="6" xfId="1" applyNumberFormat="1" applyFont="1" applyBorder="1" applyAlignment="1">
      <alignment vertical="center"/>
    </xf>
    <xf numFmtId="4" fontId="58" fillId="0" borderId="7" xfId="1" applyNumberFormat="1" applyFont="1" applyBorder="1" applyAlignment="1">
      <alignment vertical="center"/>
    </xf>
    <xf numFmtId="4" fontId="57" fillId="0" borderId="2" xfId="1" applyNumberFormat="1" applyFont="1" applyBorder="1" applyAlignment="1">
      <alignment vertical="center"/>
    </xf>
    <xf numFmtId="0" fontId="49" fillId="4" borderId="11" xfId="1" applyFont="1" applyFill="1" applyBorder="1" applyAlignment="1">
      <alignment vertical="top" wrapText="1"/>
    </xf>
    <xf numFmtId="0" fontId="56" fillId="4" borderId="2" xfId="1" applyFont="1" applyFill="1" applyBorder="1" applyAlignment="1">
      <alignment horizontal="center" vertical="center" wrapText="1"/>
    </xf>
    <xf numFmtId="0" fontId="52" fillId="5" borderId="36" xfId="1" applyFont="1" applyFill="1" applyBorder="1" applyAlignment="1">
      <alignment vertical="top" wrapText="1"/>
    </xf>
    <xf numFmtId="4" fontId="1" fillId="0" borderId="4" xfId="1" applyNumberFormat="1" applyFill="1" applyBorder="1" applyAlignment="1" applyProtection="1">
      <alignment vertical="center"/>
      <protection locked="0"/>
    </xf>
    <xf numFmtId="4" fontId="1" fillId="0" borderId="4" xfId="1" applyNumberFormat="1" applyBorder="1" applyAlignment="1">
      <alignment vertical="center"/>
    </xf>
    <xf numFmtId="4" fontId="7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23" fillId="0" borderId="8" xfId="2" applyNumberFormat="1" applyFont="1" applyFill="1" applyBorder="1" applyAlignment="1" applyProtection="1">
      <alignment horizontal="right" vertical="center" wrapText="1"/>
      <protection locked="0"/>
    </xf>
    <xf numFmtId="49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2" applyNumberFormat="1" applyFont="1" applyFill="1" applyBorder="1" applyAlignment="1" applyProtection="1">
      <alignment horizontal="left"/>
      <protection locked="0"/>
    </xf>
    <xf numFmtId="0" fontId="7" fillId="0" borderId="9" xfId="2" applyNumberFormat="1" applyFont="1" applyFill="1" applyBorder="1" applyAlignment="1" applyProtection="1">
      <alignment horizontal="left"/>
      <protection locked="0"/>
    </xf>
    <xf numFmtId="49" fontId="16" fillId="0" borderId="7" xfId="1" applyNumberFormat="1" applyFont="1" applyBorder="1" applyAlignment="1">
      <alignment vertical="center" wrapText="1"/>
    </xf>
    <xf numFmtId="49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52" fillId="5" borderId="29" xfId="1" applyFont="1" applyFill="1" applyBorder="1" applyAlignment="1">
      <alignment horizontal="center" vertical="top" wrapText="1"/>
    </xf>
    <xf numFmtId="4" fontId="17" fillId="0" borderId="5" xfId="1" applyNumberFormat="1" applyFont="1" applyBorder="1" applyAlignment="1">
      <alignment vertical="center"/>
    </xf>
    <xf numFmtId="4" fontId="19" fillId="0" borderId="5" xfId="1" applyNumberFormat="1" applyFont="1" applyBorder="1" applyAlignment="1">
      <alignment vertical="center"/>
    </xf>
    <xf numFmtId="4" fontId="19" fillId="0" borderId="2" xfId="1" applyNumberFormat="1" applyFont="1" applyBorder="1" applyAlignment="1">
      <alignment vertical="center"/>
    </xf>
    <xf numFmtId="0" fontId="52" fillId="5" borderId="34" xfId="1" applyFont="1" applyFill="1" applyBorder="1" applyAlignment="1">
      <alignment vertical="top" wrapText="1"/>
    </xf>
    <xf numFmtId="0" fontId="42" fillId="3" borderId="2" xfId="1" applyFont="1" applyFill="1" applyBorder="1" applyAlignment="1">
      <alignment horizontal="center" vertical="center"/>
    </xf>
    <xf numFmtId="0" fontId="37" fillId="3" borderId="2" xfId="4" applyFont="1" applyFill="1" applyBorder="1" applyAlignment="1">
      <alignment horizontal="center" vertical="center" wrapText="1"/>
    </xf>
    <xf numFmtId="49" fontId="52" fillId="5" borderId="3" xfId="1" applyNumberFormat="1" applyFont="1" applyFill="1" applyBorder="1" applyAlignment="1">
      <alignment horizontal="center" vertical="top" wrapText="1"/>
    </xf>
    <xf numFmtId="4" fontId="53" fillId="5" borderId="41" xfId="1" applyNumberFormat="1" applyFont="1" applyFill="1" applyBorder="1" applyAlignment="1">
      <alignment horizontal="right" vertical="top" wrapText="1"/>
    </xf>
    <xf numFmtId="4" fontId="53" fillId="5" borderId="2" xfId="1" applyNumberFormat="1" applyFont="1" applyFill="1" applyBorder="1" applyAlignment="1">
      <alignment horizontal="right" vertical="top" wrapText="1"/>
    </xf>
    <xf numFmtId="0" fontId="46" fillId="0" borderId="21" xfId="4" applyFont="1" applyBorder="1" applyAlignment="1">
      <alignment horizontal="left"/>
    </xf>
    <xf numFmtId="0" fontId="60" fillId="3" borderId="2" xfId="1" applyFont="1" applyFill="1" applyBorder="1" applyAlignment="1">
      <alignment horizontal="center" vertical="center"/>
    </xf>
    <xf numFmtId="4" fontId="12" fillId="0" borderId="15" xfId="1" applyNumberFormat="1" applyFont="1" applyBorder="1" applyAlignment="1">
      <alignment horizontal="right" vertical="center"/>
    </xf>
    <xf numFmtId="0" fontId="12" fillId="0" borderId="2" xfId="1" applyFont="1" applyBorder="1" applyAlignment="1">
      <alignment vertical="center"/>
    </xf>
    <xf numFmtId="0" fontId="32" fillId="0" borderId="11" xfId="1" applyFont="1" applyBorder="1" applyAlignment="1">
      <alignment vertical="center"/>
    </xf>
    <xf numFmtId="0" fontId="32" fillId="0" borderId="5" xfId="1" applyFont="1" applyBorder="1" applyAlignment="1">
      <alignment vertical="center"/>
    </xf>
    <xf numFmtId="49" fontId="6" fillId="0" borderId="6" xfId="1" applyNumberFormat="1" applyFont="1" applyBorder="1" applyAlignment="1">
      <alignment vertical="center" wrapText="1"/>
    </xf>
    <xf numFmtId="4" fontId="32" fillId="0" borderId="5" xfId="1" applyNumberFormat="1" applyFont="1" applyBorder="1" applyAlignment="1">
      <alignment vertical="center"/>
    </xf>
    <xf numFmtId="49" fontId="32" fillId="0" borderId="11" xfId="1" applyNumberFormat="1" applyFont="1" applyBorder="1" applyAlignment="1">
      <alignment horizontal="center" vertical="center"/>
    </xf>
    <xf numFmtId="4" fontId="32" fillId="0" borderId="7" xfId="1" applyNumberFormat="1" applyFont="1" applyBorder="1" applyAlignment="1">
      <alignment vertical="center"/>
    </xf>
    <xf numFmtId="0" fontId="32" fillId="0" borderId="5" xfId="1" applyFont="1" applyBorder="1" applyAlignment="1">
      <alignment vertical="center" wrapText="1"/>
    </xf>
    <xf numFmtId="0" fontId="32" fillId="0" borderId="6" xfId="1" applyFont="1" applyBorder="1" applyAlignment="1">
      <alignment vertical="center"/>
    </xf>
    <xf numFmtId="4" fontId="12" fillId="0" borderId="15" xfId="1" applyNumberFormat="1" applyFont="1" applyBorder="1" applyAlignment="1">
      <alignment vertical="center"/>
    </xf>
    <xf numFmtId="49" fontId="12" fillId="0" borderId="2" xfId="1" applyNumberFormat="1" applyFont="1" applyBorder="1" applyAlignment="1">
      <alignment horizontal="right" vertical="center"/>
    </xf>
    <xf numFmtId="49" fontId="12" fillId="0" borderId="13" xfId="1" applyNumberFormat="1" applyFont="1" applyBorder="1" applyAlignment="1">
      <alignment vertical="center"/>
    </xf>
    <xf numFmtId="49" fontId="12" fillId="0" borderId="15" xfId="1" applyNumberFormat="1" applyFont="1" applyBorder="1" applyAlignment="1">
      <alignment vertical="center"/>
    </xf>
    <xf numFmtId="49" fontId="32" fillId="0" borderId="11" xfId="1" applyNumberFormat="1" applyFont="1" applyBorder="1" applyAlignment="1">
      <alignment vertical="center"/>
    </xf>
    <xf numFmtId="49" fontId="32" fillId="0" borderId="28" xfId="1" applyNumberFormat="1" applyFont="1" applyBorder="1" applyAlignment="1">
      <alignment horizontal="right" vertical="center"/>
    </xf>
    <xf numFmtId="49" fontId="32" fillId="0" borderId="27" xfId="1" applyNumberFormat="1" applyFont="1" applyBorder="1" applyAlignment="1">
      <alignment horizontal="right" vertical="center"/>
    </xf>
    <xf numFmtId="49" fontId="32" fillId="0" borderId="9" xfId="1" applyNumberFormat="1" applyFont="1" applyBorder="1" applyAlignment="1">
      <alignment horizontal="right" vertical="center"/>
    </xf>
    <xf numFmtId="49" fontId="32" fillId="0" borderId="18" xfId="1" applyNumberFormat="1" applyFont="1" applyBorder="1" applyAlignment="1">
      <alignment horizontal="right" vertical="center"/>
    </xf>
    <xf numFmtId="49" fontId="32" fillId="0" borderId="21" xfId="1" applyNumberFormat="1" applyFont="1" applyBorder="1" applyAlignment="1">
      <alignment horizontal="right" vertical="center"/>
    </xf>
    <xf numFmtId="49" fontId="32" fillId="0" borderId="23" xfId="1" applyNumberFormat="1" applyFont="1" applyBorder="1" applyAlignment="1">
      <alignment horizontal="right" vertical="center"/>
    </xf>
    <xf numFmtId="4" fontId="32" fillId="0" borderId="6" xfId="1" applyNumberFormat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32" fillId="0" borderId="10" xfId="1" applyFont="1" applyBorder="1" applyAlignment="1">
      <alignment vertical="center"/>
    </xf>
    <xf numFmtId="0" fontId="32" fillId="0" borderId="28" xfId="1" applyFont="1" applyBorder="1" applyAlignment="1">
      <alignment vertical="center"/>
    </xf>
    <xf numFmtId="0" fontId="32" fillId="0" borderId="27" xfId="1" applyFont="1" applyBorder="1" applyAlignment="1">
      <alignment vertical="center"/>
    </xf>
    <xf numFmtId="0" fontId="32" fillId="0" borderId="21" xfId="1" applyFont="1" applyBorder="1" applyAlignment="1">
      <alignment vertical="center"/>
    </xf>
    <xf numFmtId="0" fontId="32" fillId="0" borderId="23" xfId="1" applyFont="1" applyBorder="1" applyAlignment="1">
      <alignment vertical="center"/>
    </xf>
    <xf numFmtId="4" fontId="32" fillId="0" borderId="6" xfId="1" applyNumberFormat="1" applyFont="1" applyFill="1" applyBorder="1" applyAlignment="1">
      <alignment vertical="center"/>
    </xf>
    <xf numFmtId="0" fontId="32" fillId="0" borderId="3" xfId="1" applyFont="1" applyBorder="1" applyAlignment="1">
      <alignment vertical="center"/>
    </xf>
    <xf numFmtId="0" fontId="32" fillId="0" borderId="38" xfId="1" applyFont="1" applyBorder="1" applyAlignment="1">
      <alignment vertical="center"/>
    </xf>
    <xf numFmtId="0" fontId="32" fillId="0" borderId="39" xfId="1" applyFont="1" applyBorder="1" applyAlignment="1">
      <alignment vertical="center"/>
    </xf>
    <xf numFmtId="4" fontId="32" fillId="0" borderId="12" xfId="1" applyNumberFormat="1" applyFont="1" applyFill="1" applyBorder="1" applyAlignment="1">
      <alignment vertical="center"/>
    </xf>
    <xf numFmtId="49" fontId="32" fillId="0" borderId="6" xfId="1" applyNumberFormat="1" applyFont="1" applyBorder="1" applyAlignment="1">
      <alignment vertical="center"/>
    </xf>
    <xf numFmtId="49" fontId="6" fillId="0" borderId="12" xfId="1" applyNumberFormat="1" applyFont="1" applyBorder="1" applyAlignment="1">
      <alignment vertical="center" wrapText="1"/>
    </xf>
    <xf numFmtId="49" fontId="12" fillId="0" borderId="2" xfId="1" applyNumberFormat="1" applyFont="1" applyBorder="1" applyAlignment="1">
      <alignment vertical="center"/>
    </xf>
    <xf numFmtId="49" fontId="32" fillId="0" borderId="5" xfId="1" applyNumberFormat="1" applyFont="1" applyBorder="1" applyAlignment="1">
      <alignment vertical="center"/>
    </xf>
    <xf numFmtId="49" fontId="6" fillId="0" borderId="5" xfId="1" applyNumberFormat="1" applyFont="1" applyFill="1" applyBorder="1" applyAlignment="1">
      <alignment vertical="center" wrapText="1"/>
    </xf>
    <xf numFmtId="0" fontId="46" fillId="0" borderId="6" xfId="4" applyFont="1" applyFill="1" applyBorder="1"/>
    <xf numFmtId="4" fontId="44" fillId="0" borderId="6" xfId="4" applyNumberFormat="1" applyFont="1" applyFill="1" applyBorder="1" applyAlignment="1"/>
    <xf numFmtId="4" fontId="44" fillId="0" borderId="6" xfId="4" applyNumberFormat="1" applyFont="1" applyFill="1" applyBorder="1"/>
    <xf numFmtId="0" fontId="44" fillId="0" borderId="0" xfId="4" applyFont="1" applyFill="1"/>
    <xf numFmtId="49" fontId="63" fillId="0" borderId="5" xfId="1" applyNumberFormat="1" applyFont="1" applyBorder="1" applyAlignment="1">
      <alignment horizontal="center" vertical="center"/>
    </xf>
    <xf numFmtId="49" fontId="64" fillId="0" borderId="5" xfId="1" applyNumberFormat="1" applyFont="1" applyBorder="1" applyAlignment="1">
      <alignment vertical="center" wrapText="1"/>
    </xf>
    <xf numFmtId="4" fontId="65" fillId="0" borderId="5" xfId="1" applyNumberFormat="1" applyFont="1" applyBorder="1" applyAlignment="1">
      <alignment vertical="center"/>
    </xf>
    <xf numFmtId="0" fontId="2" fillId="3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1" fillId="0" borderId="4" xfId="1" applyBorder="1" applyAlignment="1">
      <alignment vertical="center"/>
    </xf>
    <xf numFmtId="3" fontId="1" fillId="0" borderId="4" xfId="1" applyNumberFormat="1" applyBorder="1" applyAlignment="1">
      <alignment vertical="center"/>
    </xf>
    <xf numFmtId="3" fontId="1" fillId="0" borderId="2" xfId="1" applyNumberFormat="1" applyBorder="1" applyAlignment="1">
      <alignment vertical="center"/>
    </xf>
    <xf numFmtId="0" fontId="16" fillId="0" borderId="2" xfId="4" applyFont="1" applyBorder="1" applyAlignment="1">
      <alignment horizontal="center"/>
    </xf>
    <xf numFmtId="0" fontId="52" fillId="5" borderId="29" xfId="1" applyFont="1" applyFill="1" applyBorder="1" applyAlignment="1">
      <alignment horizontal="center" vertical="top" wrapText="1"/>
    </xf>
    <xf numFmtId="0" fontId="52" fillId="5" borderId="34" xfId="1" applyFont="1" applyFill="1" applyBorder="1" applyAlignment="1">
      <alignment horizontal="center" vertical="top" wrapText="1"/>
    </xf>
    <xf numFmtId="49" fontId="28" fillId="0" borderId="5" xfId="1" applyNumberFormat="1" applyFont="1" applyBorder="1" applyAlignment="1">
      <alignment horizontal="center" vertical="center"/>
    </xf>
    <xf numFmtId="49" fontId="19" fillId="0" borderId="6" xfId="1" applyNumberFormat="1" applyFont="1" applyBorder="1" applyAlignment="1">
      <alignment vertical="center" wrapText="1"/>
    </xf>
    <xf numFmtId="4" fontId="6" fillId="0" borderId="6" xfId="1" applyNumberFormat="1" applyFont="1" applyBorder="1" applyAlignment="1" applyProtection="1">
      <alignment vertical="center"/>
      <protection locked="0"/>
    </xf>
    <xf numFmtId="0" fontId="16" fillId="0" borderId="2" xfId="4" applyFont="1" applyBorder="1"/>
    <xf numFmtId="0" fontId="46" fillId="0" borderId="4" xfId="4" applyFont="1" applyBorder="1"/>
    <xf numFmtId="0" fontId="44" fillId="0" borderId="24" xfId="4" applyFont="1" applyBorder="1" applyAlignment="1">
      <alignment horizontal="center"/>
    </xf>
    <xf numFmtId="4" fontId="44" fillId="0" borderId="25" xfId="4" applyNumberFormat="1" applyFont="1" applyBorder="1" applyAlignment="1"/>
    <xf numFmtId="4" fontId="44" fillId="0" borderId="26" xfId="4" applyNumberFormat="1" applyFont="1" applyBorder="1" applyAlignment="1"/>
    <xf numFmtId="49" fontId="6" fillId="0" borderId="11" xfId="1" applyNumberFormat="1" applyFont="1" applyBorder="1" applyAlignment="1">
      <alignment vertical="center" wrapText="1"/>
    </xf>
    <xf numFmtId="4" fontId="32" fillId="0" borderId="11" xfId="1" applyNumberFormat="1" applyFont="1" applyBorder="1" applyAlignment="1">
      <alignment vertical="center"/>
    </xf>
    <xf numFmtId="4" fontId="32" fillId="0" borderId="2" xfId="1" applyNumberFormat="1" applyFont="1" applyBorder="1" applyAlignment="1">
      <alignment vertical="center"/>
    </xf>
    <xf numFmtId="0" fontId="32" fillId="0" borderId="42" xfId="1" applyFont="1" applyBorder="1" applyAlignment="1">
      <alignment vertical="center"/>
    </xf>
    <xf numFmtId="0" fontId="32" fillId="0" borderId="43" xfId="1" applyFont="1" applyBorder="1" applyAlignment="1">
      <alignment vertical="center"/>
    </xf>
    <xf numFmtId="49" fontId="32" fillId="0" borderId="7" xfId="1" applyNumberFormat="1" applyFont="1" applyBorder="1" applyAlignment="1">
      <alignment vertical="center"/>
    </xf>
    <xf numFmtId="4" fontId="32" fillId="0" borderId="7" xfId="1" applyNumberFormat="1" applyFont="1" applyFill="1" applyBorder="1" applyAlignment="1">
      <alignment vertical="center"/>
    </xf>
    <xf numFmtId="49" fontId="52" fillId="5" borderId="40" xfId="1" applyNumberFormat="1" applyFont="1" applyFill="1" applyBorder="1" applyAlignment="1">
      <alignment horizontal="center" vertical="top" wrapText="1"/>
    </xf>
    <xf numFmtId="0" fontId="1" fillId="0" borderId="3" xfId="1" applyBorder="1" applyAlignment="1">
      <alignment vertical="center"/>
    </xf>
    <xf numFmtId="4" fontId="23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44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49" fillId="4" borderId="2" xfId="1" applyFont="1" applyFill="1" applyBorder="1" applyAlignment="1">
      <alignment horizontal="center" wrapText="1"/>
    </xf>
    <xf numFmtId="0" fontId="49" fillId="4" borderId="13" xfId="1" applyFont="1" applyFill="1" applyBorder="1" applyAlignment="1">
      <alignment horizontal="center" wrapText="1"/>
    </xf>
    <xf numFmtId="0" fontId="49" fillId="4" borderId="14" xfId="1" applyFont="1" applyFill="1" applyBorder="1" applyAlignment="1">
      <alignment horizontal="center" wrapText="1"/>
    </xf>
    <xf numFmtId="0" fontId="49" fillId="4" borderId="15" xfId="1" applyFont="1" applyFill="1" applyBorder="1" applyAlignment="1">
      <alignment horizontal="center" wrapText="1"/>
    </xf>
    <xf numFmtId="0" fontId="49" fillId="4" borderId="3" xfId="1" applyFont="1" applyFill="1" applyBorder="1" applyAlignment="1">
      <alignment horizontal="center" vertical="top" wrapText="1"/>
    </xf>
    <xf numFmtId="0" fontId="49" fillId="4" borderId="2" xfId="1" applyFont="1" applyFill="1" applyBorder="1" applyAlignment="1">
      <alignment horizontal="center" vertical="top" wrapText="1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49" fillId="4" borderId="10" xfId="1" applyFont="1" applyFill="1" applyBorder="1" applyAlignment="1">
      <alignment horizontal="center" vertical="top" wrapText="1"/>
    </xf>
    <xf numFmtId="0" fontId="49" fillId="4" borderId="11" xfId="1" applyFont="1" applyFill="1" applyBorder="1" applyAlignment="1">
      <alignment horizontal="center" vertical="top" wrapText="1"/>
    </xf>
    <xf numFmtId="0" fontId="49" fillId="4" borderId="2" xfId="1" applyFont="1" applyFill="1" applyBorder="1" applyAlignment="1">
      <alignment vertical="top" wrapText="1"/>
    </xf>
    <xf numFmtId="0" fontId="49" fillId="4" borderId="10" xfId="1" applyFont="1" applyFill="1" applyBorder="1" applyAlignment="1" applyProtection="1">
      <alignment horizontal="center" vertical="top" wrapText="1"/>
      <protection locked="0"/>
    </xf>
    <xf numFmtId="0" fontId="49" fillId="4" borderId="3" xfId="1" applyFont="1" applyFill="1" applyBorder="1" applyAlignment="1" applyProtection="1">
      <alignment horizontal="center" vertical="top" wrapText="1"/>
      <protection locked="0"/>
    </xf>
    <xf numFmtId="0" fontId="55" fillId="4" borderId="2" xfId="1" applyFont="1" applyFill="1" applyBorder="1" applyAlignment="1">
      <alignment horizontal="center" vertical="top" wrapText="1"/>
    </xf>
    <xf numFmtId="0" fontId="56" fillId="4" borderId="2" xfId="1" applyFont="1" applyFill="1" applyBorder="1" applyAlignment="1">
      <alignment horizontal="center" vertical="top" wrapText="1"/>
    </xf>
    <xf numFmtId="0" fontId="6" fillId="0" borderId="2" xfId="1" applyFont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42" fillId="3" borderId="2" xfId="1" applyFont="1" applyFill="1" applyBorder="1" applyAlignment="1">
      <alignment horizontal="center" vertical="center"/>
    </xf>
    <xf numFmtId="0" fontId="42" fillId="3" borderId="2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4" fontId="7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37" xfId="2" applyNumberFormat="1" applyFont="1" applyFill="1" applyBorder="1" applyAlignment="1" applyProtection="1">
      <alignment horizontal="right" vertical="center" wrapText="1"/>
      <protection locked="0"/>
    </xf>
    <xf numFmtId="49" fontId="23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23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23" fillId="0" borderId="37" xfId="2" applyNumberFormat="1" applyFont="1" applyFill="1" applyBorder="1" applyAlignment="1" applyProtection="1">
      <alignment horizontal="right" vertical="center" wrapText="1"/>
      <protection locked="0"/>
    </xf>
    <xf numFmtId="49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2" applyNumberFormat="1" applyFont="1" applyFill="1" applyBorder="1" applyAlignment="1" applyProtection="1">
      <alignment horizontal="left" vertical="center" wrapText="1"/>
      <protection locked="0"/>
    </xf>
    <xf numFmtId="49" fontId="24" fillId="0" borderId="8" xfId="2" applyNumberFormat="1" applyFont="1" applyFill="1" applyBorder="1" applyAlignment="1" applyProtection="1">
      <alignment horizontal="left" vertical="center" wrapText="1"/>
      <protection locked="0"/>
    </xf>
    <xf numFmtId="4" fontId="44" fillId="0" borderId="8" xfId="2" applyNumberFormat="1" applyFont="1" applyFill="1" applyBorder="1" applyAlignment="1" applyProtection="1">
      <alignment horizontal="right" vertical="center" wrapText="1"/>
      <protection locked="0"/>
    </xf>
    <xf numFmtId="49" fontId="25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24" fillId="0" borderId="37" xfId="2" applyNumberFormat="1" applyFont="1" applyFill="1" applyBorder="1" applyAlignment="1" applyProtection="1">
      <alignment horizontal="center" vertical="center" wrapText="1"/>
      <protection locked="0"/>
    </xf>
    <xf numFmtId="49" fontId="25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66" fillId="0" borderId="2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9" fillId="0" borderId="0" xfId="1" applyFont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38" fillId="0" borderId="0" xfId="1" applyFont="1" applyAlignment="1">
      <alignment horizontal="center" wrapText="1"/>
    </xf>
    <xf numFmtId="0" fontId="34" fillId="0" borderId="0" xfId="4" applyFont="1" applyAlignment="1">
      <alignment horizontal="center"/>
    </xf>
    <xf numFmtId="0" fontId="37" fillId="3" borderId="2" xfId="4" applyFont="1" applyFill="1" applyBorder="1" applyAlignment="1">
      <alignment horizontal="center" vertical="center"/>
    </xf>
    <xf numFmtId="0" fontId="37" fillId="3" borderId="2" xfId="4" applyFont="1" applyFill="1" applyBorder="1" applyAlignment="1">
      <alignment horizontal="center" vertical="center" wrapText="1"/>
    </xf>
    <xf numFmtId="0" fontId="46" fillId="0" borderId="4" xfId="4" applyFont="1" applyBorder="1" applyAlignment="1">
      <alignment horizontal="center" vertical="center"/>
    </xf>
    <xf numFmtId="0" fontId="46" fillId="0" borderId="6" xfId="4" applyFont="1" applyBorder="1" applyAlignment="1">
      <alignment horizontal="center" vertical="center"/>
    </xf>
    <xf numFmtId="0" fontId="46" fillId="0" borderId="12" xfId="4" applyFont="1" applyBorder="1" applyAlignment="1">
      <alignment horizontal="center" vertical="center"/>
    </xf>
    <xf numFmtId="0" fontId="16" fillId="0" borderId="2" xfId="4" applyFont="1" applyBorder="1" applyAlignment="1">
      <alignment horizontal="center"/>
    </xf>
    <xf numFmtId="0" fontId="37" fillId="0" borderId="13" xfId="4" applyFont="1" applyBorder="1" applyAlignment="1">
      <alignment horizontal="center"/>
    </xf>
    <xf numFmtId="0" fontId="37" fillId="0" borderId="15" xfId="4" applyFont="1" applyBorder="1" applyAlignment="1">
      <alignment horizontal="center"/>
    </xf>
    <xf numFmtId="0" fontId="47" fillId="0" borderId="0" xfId="4" applyFont="1" applyAlignment="1">
      <alignment horizontal="left"/>
    </xf>
    <xf numFmtId="0" fontId="37" fillId="0" borderId="24" xfId="4" applyFont="1" applyBorder="1" applyAlignment="1">
      <alignment horizontal="center"/>
    </xf>
    <xf numFmtId="0" fontId="37" fillId="0" borderId="26" xfId="4" applyFont="1" applyBorder="1" applyAlignment="1">
      <alignment horizontal="center"/>
    </xf>
    <xf numFmtId="4" fontId="37" fillId="0" borderId="24" xfId="4" applyNumberFormat="1" applyFont="1" applyBorder="1" applyAlignment="1">
      <alignment horizontal="center"/>
    </xf>
    <xf numFmtId="4" fontId="37" fillId="0" borderId="26" xfId="4" applyNumberFormat="1" applyFont="1" applyBorder="1" applyAlignment="1">
      <alignment horizontal="center"/>
    </xf>
    <xf numFmtId="0" fontId="46" fillId="0" borderId="5" xfId="4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3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30" fillId="0" borderId="29" xfId="1" applyFont="1" applyBorder="1" applyAlignment="1">
      <alignment horizontal="center" vertical="center"/>
    </xf>
    <xf numFmtId="0" fontId="30" fillId="0" borderId="14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51" fillId="5" borderId="13" xfId="1" applyFont="1" applyFill="1" applyBorder="1" applyAlignment="1">
      <alignment horizontal="center" vertical="top" wrapText="1"/>
    </xf>
    <xf numFmtId="0" fontId="51" fillId="5" borderId="14" xfId="1" applyFont="1" applyFill="1" applyBorder="1" applyAlignment="1">
      <alignment horizontal="center" vertical="top" wrapText="1"/>
    </xf>
    <xf numFmtId="0" fontId="51" fillId="5" borderId="15" xfId="1" applyFont="1" applyFill="1" applyBorder="1" applyAlignment="1">
      <alignment horizontal="center" vertical="top" wrapText="1"/>
    </xf>
    <xf numFmtId="0" fontId="51" fillId="5" borderId="10" xfId="1" applyFont="1" applyFill="1" applyBorder="1" applyAlignment="1">
      <alignment horizontal="center" vertical="top" wrapText="1"/>
    </xf>
    <xf numFmtId="0" fontId="51" fillId="5" borderId="11" xfId="1" applyFont="1" applyFill="1" applyBorder="1" applyAlignment="1">
      <alignment horizontal="center" vertical="top" wrapText="1"/>
    </xf>
    <xf numFmtId="0" fontId="51" fillId="5" borderId="3" xfId="1" applyFont="1" applyFill="1" applyBorder="1" applyAlignment="1">
      <alignment horizontal="center" vertical="top" wrapText="1"/>
    </xf>
    <xf numFmtId="0" fontId="51" fillId="5" borderId="30" xfId="1" applyFont="1" applyFill="1" applyBorder="1" applyAlignment="1">
      <alignment horizontal="center" vertical="top" wrapText="1"/>
    </xf>
    <xf numFmtId="0" fontId="51" fillId="5" borderId="31" xfId="1" applyFont="1" applyFill="1" applyBorder="1" applyAlignment="1">
      <alignment horizontal="center" vertical="top" wrapText="1"/>
    </xf>
    <xf numFmtId="0" fontId="51" fillId="5" borderId="20" xfId="1" applyFont="1" applyFill="1" applyBorder="1" applyAlignment="1">
      <alignment horizontal="center" vertical="top" wrapText="1"/>
    </xf>
    <xf numFmtId="0" fontId="52" fillId="5" borderId="29" xfId="1" applyFont="1" applyFill="1" applyBorder="1" applyAlignment="1">
      <alignment horizontal="center" vertical="top" wrapText="1"/>
    </xf>
    <xf numFmtId="0" fontId="52" fillId="5" borderId="34" xfId="1" applyFont="1" applyFill="1" applyBorder="1" applyAlignment="1">
      <alignment horizontal="center" vertical="top" wrapText="1"/>
    </xf>
    <xf numFmtId="0" fontId="52" fillId="5" borderId="13" xfId="1" applyFont="1" applyFill="1" applyBorder="1" applyAlignment="1">
      <alignment horizontal="center" vertical="top" wrapText="1"/>
    </xf>
    <xf numFmtId="0" fontId="52" fillId="5" borderId="15" xfId="1" applyFont="1" applyFill="1" applyBorder="1" applyAlignment="1">
      <alignment horizontal="center" vertical="top" wrapText="1"/>
    </xf>
    <xf numFmtId="49" fontId="52" fillId="5" borderId="29" xfId="1" applyNumberFormat="1" applyFont="1" applyFill="1" applyBorder="1" applyAlignment="1">
      <alignment horizontal="center" vertical="top" wrapText="1"/>
    </xf>
    <xf numFmtId="49" fontId="52" fillId="5" borderId="34" xfId="1" applyNumberFormat="1" applyFont="1" applyFill="1" applyBorder="1" applyAlignment="1">
      <alignment horizontal="center" vertical="top" wrapText="1"/>
    </xf>
    <xf numFmtId="0" fontId="51" fillId="5" borderId="35" xfId="1" applyFont="1" applyFill="1" applyBorder="1" applyAlignment="1">
      <alignment horizontal="center" vertical="top" wrapText="1"/>
    </xf>
    <xf numFmtId="0" fontId="51" fillId="5" borderId="32" xfId="1" applyFont="1" applyFill="1" applyBorder="1" applyAlignment="1">
      <alignment horizontal="center" vertical="top" wrapText="1"/>
    </xf>
    <xf numFmtId="0" fontId="51" fillId="5" borderId="33" xfId="1" applyFont="1" applyFill="1" applyBorder="1" applyAlignment="1">
      <alignment horizontal="center" vertical="top" wrapText="1"/>
    </xf>
    <xf numFmtId="0" fontId="51" fillId="5" borderId="9" xfId="1" applyFont="1" applyFill="1" applyBorder="1" applyAlignment="1">
      <alignment horizontal="center" vertical="top" wrapText="1"/>
    </xf>
    <xf numFmtId="0" fontId="51" fillId="5" borderId="18" xfId="1" applyFont="1" applyFill="1" applyBorder="1" applyAlignment="1">
      <alignment horizontal="center" vertical="top" wrapText="1"/>
    </xf>
    <xf numFmtId="0" fontId="51" fillId="5" borderId="29" xfId="1" applyFont="1" applyFill="1" applyBorder="1" applyAlignment="1">
      <alignment horizontal="center" vertical="top" wrapText="1"/>
    </xf>
    <xf numFmtId="0" fontId="51" fillId="5" borderId="34" xfId="1" applyFont="1" applyFill="1" applyBorder="1" applyAlignment="1">
      <alignment horizontal="center" vertical="top" wrapText="1"/>
    </xf>
    <xf numFmtId="0" fontId="51" fillId="5" borderId="2" xfId="1" applyFont="1" applyFill="1" applyBorder="1" applyAlignment="1">
      <alignment horizontal="center" vertical="top" wrapText="1"/>
    </xf>
    <xf numFmtId="0" fontId="52" fillId="5" borderId="32" xfId="1" applyFont="1" applyFill="1" applyBorder="1" applyAlignment="1">
      <alignment horizontal="center" vertical="top" wrapText="1"/>
    </xf>
    <xf numFmtId="0" fontId="52" fillId="5" borderId="33" xfId="1" applyFont="1" applyFill="1" applyBorder="1" applyAlignment="1">
      <alignment horizontal="center" vertical="top" wrapText="1"/>
    </xf>
    <xf numFmtId="0" fontId="40" fillId="0" borderId="0" xfId="1" applyFont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3" xfId="2"/>
    <cellStyle name="Normalny 4" xfId="3"/>
    <cellStyle name="Normalny 4 2" xfId="5"/>
    <cellStyle name="Normalny 5" xfId="6"/>
    <cellStyle name="Normalny_zal_Szczecin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zoomScale="110" zoomScaleNormal="110" zoomScaleSheetLayoutView="100" workbookViewId="0">
      <selection activeCell="E108" sqref="E108"/>
    </sheetView>
  </sheetViews>
  <sheetFormatPr defaultRowHeight="12.75"/>
  <cols>
    <col min="1" max="1" width="4.25" style="1" customWidth="1"/>
    <col min="2" max="2" width="5.125" style="1" customWidth="1"/>
    <col min="3" max="3" width="4.875" style="1" customWidth="1"/>
    <col min="4" max="4" width="22.625" style="54" customWidth="1"/>
    <col min="5" max="5" width="10.5" style="6" customWidth="1"/>
    <col min="6" max="7" width="11.125" style="6" customWidth="1"/>
    <col min="8" max="8" width="9.875" style="6" customWidth="1"/>
    <col min="9" max="10" width="6" style="6" customWidth="1"/>
    <col min="11" max="11" width="8.75" style="6" customWidth="1"/>
    <col min="12" max="12" width="9.75" style="6" customWidth="1"/>
    <col min="13" max="13" width="8.625" style="6" customWidth="1"/>
    <col min="14" max="14" width="6.75" style="6" customWidth="1"/>
    <col min="15" max="15" width="9.75" style="6" customWidth="1"/>
    <col min="16" max="16" width="10.125" style="6" customWidth="1"/>
    <col min="17" max="16384" width="9" style="6"/>
  </cols>
  <sheetData>
    <row r="1" spans="1:16">
      <c r="K1" s="6" t="s">
        <v>324</v>
      </c>
    </row>
    <row r="2" spans="1:16">
      <c r="K2" s="6" t="s">
        <v>347</v>
      </c>
    </row>
    <row r="3" spans="1:16">
      <c r="K3" s="6" t="s">
        <v>349</v>
      </c>
    </row>
    <row r="4" spans="1:16" ht="18">
      <c r="B4" s="18"/>
      <c r="D4" s="159" t="s">
        <v>370</v>
      </c>
    </row>
    <row r="5" spans="1:16" ht="18">
      <c r="C5" s="2"/>
      <c r="D5" s="3"/>
      <c r="E5" s="4"/>
      <c r="G5" s="5"/>
      <c r="H5" s="5"/>
      <c r="I5" s="5"/>
      <c r="J5" s="5"/>
    </row>
    <row r="6" spans="1:16" ht="12.75" customHeight="1">
      <c r="A6" s="344" t="s">
        <v>0</v>
      </c>
      <c r="B6" s="353" t="s">
        <v>320</v>
      </c>
      <c r="C6" s="353" t="s">
        <v>2</v>
      </c>
      <c r="D6" s="354" t="s">
        <v>3</v>
      </c>
      <c r="E6" s="354" t="s">
        <v>419</v>
      </c>
      <c r="F6" s="354" t="s">
        <v>4</v>
      </c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1:16" ht="13.5" customHeight="1">
      <c r="A7" s="344"/>
      <c r="B7" s="353"/>
      <c r="C7" s="353"/>
      <c r="D7" s="354"/>
      <c r="E7" s="354"/>
      <c r="F7" s="355" t="s">
        <v>5</v>
      </c>
      <c r="G7" s="355"/>
      <c r="H7" s="355"/>
      <c r="I7" s="355"/>
      <c r="J7" s="355"/>
      <c r="K7" s="355"/>
      <c r="L7" s="354" t="s">
        <v>6</v>
      </c>
      <c r="M7" s="354"/>
      <c r="N7" s="354"/>
      <c r="O7" s="354"/>
      <c r="P7" s="354"/>
    </row>
    <row r="8" spans="1:16" ht="13.5" customHeight="1">
      <c r="A8" s="344"/>
      <c r="B8" s="353"/>
      <c r="C8" s="353"/>
      <c r="D8" s="354"/>
      <c r="E8" s="354"/>
      <c r="F8" s="348" t="s">
        <v>7</v>
      </c>
      <c r="G8" s="339" t="s">
        <v>4</v>
      </c>
      <c r="H8" s="339"/>
      <c r="I8" s="339"/>
      <c r="J8" s="339"/>
      <c r="K8" s="339"/>
      <c r="L8" s="348" t="s">
        <v>7</v>
      </c>
      <c r="M8" s="340" t="s">
        <v>4</v>
      </c>
      <c r="N8" s="341"/>
      <c r="O8" s="341"/>
      <c r="P8" s="342"/>
    </row>
    <row r="9" spans="1:16" s="1" customFormat="1" ht="15" customHeight="1">
      <c r="A9" s="344"/>
      <c r="B9" s="353"/>
      <c r="C9" s="353"/>
      <c r="D9" s="354"/>
      <c r="E9" s="354"/>
      <c r="F9" s="349"/>
      <c r="G9" s="344" t="s">
        <v>8</v>
      </c>
      <c r="H9" s="350" t="s">
        <v>319</v>
      </c>
      <c r="I9" s="344" t="s">
        <v>281</v>
      </c>
      <c r="J9" s="351" t="s">
        <v>9</v>
      </c>
      <c r="K9" s="350" t="s">
        <v>10</v>
      </c>
      <c r="L9" s="349"/>
      <c r="M9" s="239"/>
      <c r="N9" s="343" t="s">
        <v>286</v>
      </c>
      <c r="O9" s="343" t="s">
        <v>11</v>
      </c>
      <c r="P9" s="229" t="s">
        <v>12</v>
      </c>
    </row>
    <row r="10" spans="1:16" s="1" customFormat="1" ht="67.5" customHeight="1">
      <c r="A10" s="344"/>
      <c r="B10" s="353"/>
      <c r="C10" s="353"/>
      <c r="D10" s="354"/>
      <c r="E10" s="354"/>
      <c r="F10" s="343"/>
      <c r="G10" s="344"/>
      <c r="H10" s="350"/>
      <c r="I10" s="344"/>
      <c r="J10" s="352"/>
      <c r="K10" s="350"/>
      <c r="L10" s="343"/>
      <c r="M10" s="239" t="s">
        <v>343</v>
      </c>
      <c r="N10" s="344"/>
      <c r="O10" s="344"/>
      <c r="P10" s="7" t="s">
        <v>13</v>
      </c>
    </row>
    <row r="11" spans="1:16" s="222" customFormat="1" ht="9.75" customHeight="1">
      <c r="A11" s="218">
        <v>1</v>
      </c>
      <c r="B11" s="218">
        <v>2</v>
      </c>
      <c r="C11" s="218">
        <v>3</v>
      </c>
      <c r="D11" s="219">
        <v>4</v>
      </c>
      <c r="E11" s="220">
        <v>5</v>
      </c>
      <c r="F11" s="220">
        <v>6</v>
      </c>
      <c r="G11" s="221">
        <v>7</v>
      </c>
      <c r="H11" s="221">
        <v>8</v>
      </c>
      <c r="I11" s="221">
        <v>9</v>
      </c>
      <c r="J11" s="221">
        <v>10</v>
      </c>
      <c r="K11" s="221">
        <v>11</v>
      </c>
      <c r="L11" s="221">
        <v>12</v>
      </c>
      <c r="M11" s="221">
        <v>13</v>
      </c>
      <c r="N11" s="221">
        <v>14</v>
      </c>
      <c r="O11" s="221">
        <v>15</v>
      </c>
      <c r="P11" s="221">
        <v>16</v>
      </c>
    </row>
    <row r="12" spans="1:16" s="13" customFormat="1" ht="15">
      <c r="A12" s="10" t="s">
        <v>14</v>
      </c>
      <c r="B12" s="11"/>
      <c r="C12" s="11"/>
      <c r="D12" s="12" t="s">
        <v>15</v>
      </c>
      <c r="E12" s="231">
        <f>(F12+L12)</f>
        <v>4000</v>
      </c>
      <c r="F12" s="231">
        <f>SUM(G12:K12)</f>
        <v>4000</v>
      </c>
      <c r="G12" s="231">
        <f t="shared" ref="G12:P12" si="0">G15+G13</f>
        <v>4000</v>
      </c>
      <c r="H12" s="231">
        <f t="shared" si="0"/>
        <v>0</v>
      </c>
      <c r="I12" s="231">
        <f t="shared" si="0"/>
        <v>0</v>
      </c>
      <c r="J12" s="231">
        <f t="shared" si="0"/>
        <v>0</v>
      </c>
      <c r="K12" s="231">
        <f t="shared" si="0"/>
        <v>0</v>
      </c>
      <c r="L12" s="231">
        <f t="shared" si="0"/>
        <v>0</v>
      </c>
      <c r="M12" s="231">
        <f t="shared" si="0"/>
        <v>0</v>
      </c>
      <c r="N12" s="231">
        <f t="shared" si="0"/>
        <v>0</v>
      </c>
      <c r="O12" s="231">
        <f t="shared" si="0"/>
        <v>0</v>
      </c>
      <c r="P12" s="231">
        <f t="shared" si="0"/>
        <v>0</v>
      </c>
    </row>
    <row r="13" spans="1:16" s="13" customFormat="1" ht="15" hidden="1">
      <c r="A13" s="14"/>
      <c r="B13" s="15" t="s">
        <v>200</v>
      </c>
      <c r="C13" s="15"/>
      <c r="D13" s="16" t="s">
        <v>17</v>
      </c>
      <c r="E13" s="232">
        <f t="shared" ref="E13" si="1">(F13+L13)</f>
        <v>0</v>
      </c>
      <c r="F13" s="232">
        <f t="shared" ref="F13" si="2">SUM(G13:K13)</f>
        <v>0</v>
      </c>
      <c r="G13" s="232">
        <f>SUM(G14)</f>
        <v>0</v>
      </c>
      <c r="H13" s="232">
        <f t="shared" ref="H13:P13" si="3">SUM(H14)</f>
        <v>0</v>
      </c>
      <c r="I13" s="232">
        <f t="shared" si="3"/>
        <v>0</v>
      </c>
      <c r="J13" s="232">
        <f t="shared" si="3"/>
        <v>0</v>
      </c>
      <c r="K13" s="232">
        <f t="shared" si="3"/>
        <v>0</v>
      </c>
      <c r="L13" s="232">
        <f t="shared" si="3"/>
        <v>0</v>
      </c>
      <c r="M13" s="232">
        <f t="shared" si="3"/>
        <v>0</v>
      </c>
      <c r="N13" s="232">
        <f t="shared" si="3"/>
        <v>0</v>
      </c>
      <c r="O13" s="232">
        <f t="shared" si="3"/>
        <v>0</v>
      </c>
      <c r="P13" s="232">
        <f t="shared" si="3"/>
        <v>0</v>
      </c>
    </row>
    <row r="14" spans="1:16" s="13" customFormat="1" ht="15" hidden="1">
      <c r="A14" s="14"/>
      <c r="B14" s="20"/>
      <c r="C14" s="309"/>
      <c r="D14" s="310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</row>
    <row r="15" spans="1:16" s="18" customFormat="1">
      <c r="A15" s="14"/>
      <c r="B15" s="15" t="s">
        <v>16</v>
      </c>
      <c r="C15" s="15"/>
      <c r="D15" s="16" t="s">
        <v>17</v>
      </c>
      <c r="E15" s="232">
        <f t="shared" ref="E15:E73" si="4">(F15+L15)</f>
        <v>4000</v>
      </c>
      <c r="F15" s="232">
        <f t="shared" ref="F15:F73" si="5">SUM(G15:K15)</f>
        <v>4000</v>
      </c>
      <c r="G15" s="232">
        <f>SUM(G16)</f>
        <v>4000</v>
      </c>
      <c r="H15" s="232">
        <f>SUM(H16)</f>
        <v>0</v>
      </c>
      <c r="I15" s="232">
        <f t="shared" ref="I15:P15" si="6">SUM(I16)</f>
        <v>0</v>
      </c>
      <c r="J15" s="232">
        <f t="shared" si="6"/>
        <v>0</v>
      </c>
      <c r="K15" s="232">
        <f t="shared" si="6"/>
        <v>0</v>
      </c>
      <c r="L15" s="232">
        <f t="shared" ref="L15:L73" si="7">SUM(N15:O15)</f>
        <v>0</v>
      </c>
      <c r="M15" s="232">
        <f t="shared" si="6"/>
        <v>0</v>
      </c>
      <c r="N15" s="232">
        <f t="shared" si="6"/>
        <v>0</v>
      </c>
      <c r="O15" s="232">
        <f t="shared" si="6"/>
        <v>0</v>
      </c>
      <c r="P15" s="232">
        <f t="shared" si="6"/>
        <v>0</v>
      </c>
    </row>
    <row r="16" spans="1:16" ht="19.5">
      <c r="A16" s="19"/>
      <c r="B16" s="20"/>
      <c r="C16" s="20" t="s">
        <v>18</v>
      </c>
      <c r="D16" s="21" t="s">
        <v>19</v>
      </c>
      <c r="E16" s="233">
        <f t="shared" si="4"/>
        <v>4000</v>
      </c>
      <c r="F16" s="233">
        <f t="shared" si="5"/>
        <v>4000</v>
      </c>
      <c r="G16" s="233">
        <v>4000</v>
      </c>
      <c r="H16" s="233"/>
      <c r="I16" s="233"/>
      <c r="J16" s="233"/>
      <c r="K16" s="233"/>
      <c r="L16" s="233">
        <f t="shared" si="7"/>
        <v>0</v>
      </c>
      <c r="M16" s="233"/>
      <c r="N16" s="233"/>
      <c r="O16" s="233"/>
      <c r="P16" s="233"/>
    </row>
    <row r="17" spans="1:16" s="13" customFormat="1" ht="15">
      <c r="A17" s="14" t="s">
        <v>20</v>
      </c>
      <c r="B17" s="15"/>
      <c r="C17" s="15"/>
      <c r="D17" s="16" t="s">
        <v>21</v>
      </c>
      <c r="E17" s="232">
        <f t="shared" si="4"/>
        <v>150000</v>
      </c>
      <c r="F17" s="232">
        <f t="shared" si="5"/>
        <v>150000</v>
      </c>
      <c r="G17" s="232">
        <f>SUM(G18)</f>
        <v>150000</v>
      </c>
      <c r="H17" s="232">
        <f t="shared" ref="H17:K17" si="8">SUM(H18)</f>
        <v>0</v>
      </c>
      <c r="I17" s="232">
        <f t="shared" si="8"/>
        <v>0</v>
      </c>
      <c r="J17" s="232">
        <f t="shared" si="8"/>
        <v>0</v>
      </c>
      <c r="K17" s="232">
        <f t="shared" si="8"/>
        <v>0</v>
      </c>
      <c r="L17" s="232">
        <f t="shared" si="7"/>
        <v>0</v>
      </c>
      <c r="M17" s="232">
        <f t="shared" ref="I17:P18" si="9">SUM(M18)</f>
        <v>0</v>
      </c>
      <c r="N17" s="232">
        <f t="shared" si="9"/>
        <v>0</v>
      </c>
      <c r="O17" s="232">
        <f t="shared" si="9"/>
        <v>0</v>
      </c>
      <c r="P17" s="232">
        <f t="shared" si="9"/>
        <v>0</v>
      </c>
    </row>
    <row r="18" spans="1:16" s="18" customFormat="1">
      <c r="A18" s="14"/>
      <c r="B18" s="15" t="s">
        <v>22</v>
      </c>
      <c r="C18" s="15"/>
      <c r="D18" s="16" t="s">
        <v>23</v>
      </c>
      <c r="E18" s="232">
        <f t="shared" si="4"/>
        <v>150000</v>
      </c>
      <c r="F18" s="232">
        <f t="shared" si="5"/>
        <v>150000</v>
      </c>
      <c r="G18" s="232">
        <f>SUM(G19)</f>
        <v>150000</v>
      </c>
      <c r="H18" s="232">
        <f>SUM(H19)</f>
        <v>0</v>
      </c>
      <c r="I18" s="232">
        <f t="shared" si="9"/>
        <v>0</v>
      </c>
      <c r="J18" s="232">
        <f t="shared" si="9"/>
        <v>0</v>
      </c>
      <c r="K18" s="232">
        <f t="shared" si="9"/>
        <v>0</v>
      </c>
      <c r="L18" s="232">
        <f t="shared" si="7"/>
        <v>0</v>
      </c>
      <c r="M18" s="232">
        <f t="shared" si="9"/>
        <v>0</v>
      </c>
      <c r="N18" s="232">
        <f t="shared" si="9"/>
        <v>0</v>
      </c>
      <c r="O18" s="232">
        <f t="shared" si="9"/>
        <v>0</v>
      </c>
      <c r="P18" s="232">
        <f t="shared" si="9"/>
        <v>0</v>
      </c>
    </row>
    <row r="19" spans="1:16">
      <c r="A19" s="19"/>
      <c r="B19" s="20"/>
      <c r="C19" s="20" t="s">
        <v>24</v>
      </c>
      <c r="D19" s="21" t="s">
        <v>25</v>
      </c>
      <c r="E19" s="233">
        <f t="shared" si="4"/>
        <v>150000</v>
      </c>
      <c r="F19" s="233">
        <f t="shared" si="5"/>
        <v>150000</v>
      </c>
      <c r="G19" s="233">
        <v>150000</v>
      </c>
      <c r="H19" s="233"/>
      <c r="I19" s="233"/>
      <c r="J19" s="233"/>
      <c r="K19" s="233"/>
      <c r="L19" s="233">
        <f t="shared" si="7"/>
        <v>0</v>
      </c>
      <c r="M19" s="233"/>
      <c r="N19" s="233"/>
      <c r="O19" s="233"/>
      <c r="P19" s="233"/>
    </row>
    <row r="20" spans="1:16" s="13" customFormat="1" ht="15">
      <c r="A20" s="14" t="s">
        <v>29</v>
      </c>
      <c r="B20" s="15"/>
      <c r="C20" s="15"/>
      <c r="D20" s="16" t="s">
        <v>30</v>
      </c>
      <c r="E20" s="232">
        <f t="shared" si="4"/>
        <v>742260</v>
      </c>
      <c r="F20" s="232">
        <f t="shared" si="5"/>
        <v>122600</v>
      </c>
      <c r="G20" s="232">
        <f>SUM(G21)</f>
        <v>122600</v>
      </c>
      <c r="H20" s="232">
        <f>SUM(H21)</f>
        <v>0</v>
      </c>
      <c r="I20" s="232">
        <f t="shared" ref="I20:P20" si="10">SUM(I21)</f>
        <v>0</v>
      </c>
      <c r="J20" s="232">
        <f t="shared" si="10"/>
        <v>0</v>
      </c>
      <c r="K20" s="232">
        <f t="shared" si="10"/>
        <v>0</v>
      </c>
      <c r="L20" s="232">
        <f>SUM(M20:O20)</f>
        <v>619660</v>
      </c>
      <c r="M20" s="232">
        <f t="shared" si="10"/>
        <v>90000</v>
      </c>
      <c r="N20" s="254">
        <f t="shared" si="10"/>
        <v>4660</v>
      </c>
      <c r="O20" s="232">
        <f t="shared" si="10"/>
        <v>525000</v>
      </c>
      <c r="P20" s="232">
        <f t="shared" si="10"/>
        <v>525000</v>
      </c>
    </row>
    <row r="21" spans="1:16" s="18" customFormat="1" ht="18">
      <c r="A21" s="14"/>
      <c r="B21" s="15" t="s">
        <v>31</v>
      </c>
      <c r="C21" s="15"/>
      <c r="D21" s="16" t="s">
        <v>32</v>
      </c>
      <c r="E21" s="232">
        <f t="shared" si="4"/>
        <v>742260</v>
      </c>
      <c r="F21" s="232">
        <f>SUM(G21:K21)</f>
        <v>122600</v>
      </c>
      <c r="G21" s="232">
        <f>SUM(G22:G27)</f>
        <v>122600</v>
      </c>
      <c r="H21" s="232">
        <f>SUM(H22:H24)</f>
        <v>0</v>
      </c>
      <c r="I21" s="232">
        <f>SUM(I22:I24)</f>
        <v>0</v>
      </c>
      <c r="J21" s="232">
        <f>SUM(J22:J24)</f>
        <v>0</v>
      </c>
      <c r="K21" s="232">
        <f>SUM(K22:K24)</f>
        <v>0</v>
      </c>
      <c r="L21" s="232">
        <f t="shared" ref="L21:L25" si="11">SUM(M21:O21)</f>
        <v>619660</v>
      </c>
      <c r="M21" s="232">
        <f>SUM(M22:M27)</f>
        <v>90000</v>
      </c>
      <c r="N21" s="254">
        <f>SUM(N22:N27)</f>
        <v>4660</v>
      </c>
      <c r="O21" s="232">
        <f>SUM(O22:O27)</f>
        <v>525000</v>
      </c>
      <c r="P21" s="232">
        <f>SUM(P22:P27)</f>
        <v>525000</v>
      </c>
    </row>
    <row r="22" spans="1:16" ht="29.25">
      <c r="A22" s="19"/>
      <c r="B22" s="20"/>
      <c r="C22" s="20" t="s">
        <v>33</v>
      </c>
      <c r="D22" s="21" t="s">
        <v>34</v>
      </c>
      <c r="E22" s="233">
        <f t="shared" si="4"/>
        <v>42600</v>
      </c>
      <c r="F22" s="233">
        <f t="shared" si="5"/>
        <v>42600</v>
      </c>
      <c r="G22" s="233">
        <v>42600</v>
      </c>
      <c r="H22" s="233"/>
      <c r="I22" s="233"/>
      <c r="J22" s="233"/>
      <c r="K22" s="233"/>
      <c r="L22" s="233">
        <f t="shared" si="11"/>
        <v>0</v>
      </c>
      <c r="M22" s="233"/>
      <c r="N22" s="255"/>
      <c r="O22" s="233"/>
      <c r="P22" s="233"/>
    </row>
    <row r="23" spans="1:16" ht="19.5">
      <c r="A23" s="19"/>
      <c r="B23" s="20"/>
      <c r="C23" s="20" t="s">
        <v>18</v>
      </c>
      <c r="D23" s="21" t="s">
        <v>19</v>
      </c>
      <c r="E23" s="233">
        <f t="shared" si="4"/>
        <v>75000</v>
      </c>
      <c r="F23" s="233">
        <f>SUM(G23:K23)</f>
        <v>75000</v>
      </c>
      <c r="G23" s="233">
        <v>75000</v>
      </c>
      <c r="H23" s="233"/>
      <c r="I23" s="233"/>
      <c r="J23" s="233"/>
      <c r="K23" s="233"/>
      <c r="L23" s="233">
        <f t="shared" si="11"/>
        <v>0</v>
      </c>
      <c r="M23" s="233"/>
      <c r="N23" s="255"/>
      <c r="O23" s="233"/>
      <c r="P23" s="233"/>
    </row>
    <row r="24" spans="1:16" ht="29.25">
      <c r="A24" s="19"/>
      <c r="B24" s="20"/>
      <c r="C24" s="20" t="s">
        <v>35</v>
      </c>
      <c r="D24" s="21" t="s">
        <v>36</v>
      </c>
      <c r="E24" s="233">
        <f t="shared" si="4"/>
        <v>4660</v>
      </c>
      <c r="F24" s="233">
        <f t="shared" si="5"/>
        <v>0</v>
      </c>
      <c r="G24" s="233"/>
      <c r="H24" s="233"/>
      <c r="I24" s="233"/>
      <c r="J24" s="233"/>
      <c r="K24" s="233"/>
      <c r="L24" s="233">
        <f t="shared" si="11"/>
        <v>4660</v>
      </c>
      <c r="M24" s="233"/>
      <c r="N24" s="255">
        <v>4660</v>
      </c>
      <c r="O24" s="233"/>
      <c r="P24" s="233"/>
    </row>
    <row r="25" spans="1:16" ht="19.5">
      <c r="A25" s="19"/>
      <c r="B25" s="20"/>
      <c r="C25" s="20" t="s">
        <v>334</v>
      </c>
      <c r="D25" s="21" t="s">
        <v>335</v>
      </c>
      <c r="E25" s="233">
        <f>(F25+L25)</f>
        <v>90000</v>
      </c>
      <c r="F25" s="233">
        <f>SUM(G25:K25)</f>
        <v>0</v>
      </c>
      <c r="G25" s="233"/>
      <c r="H25" s="233"/>
      <c r="I25" s="233"/>
      <c r="J25" s="233"/>
      <c r="K25" s="233"/>
      <c r="L25" s="233">
        <f t="shared" si="11"/>
        <v>90000</v>
      </c>
      <c r="M25" s="233">
        <v>90000</v>
      </c>
      <c r="N25" s="255"/>
      <c r="O25" s="233"/>
      <c r="P25" s="233"/>
    </row>
    <row r="26" spans="1:16">
      <c r="A26" s="19"/>
      <c r="B26" s="20"/>
      <c r="C26" s="20" t="s">
        <v>87</v>
      </c>
      <c r="D26" s="21" t="s">
        <v>88</v>
      </c>
      <c r="E26" s="233">
        <f>SUM(F26+L26)</f>
        <v>5000</v>
      </c>
      <c r="F26" s="233">
        <f t="shared" ref="F26:F27" si="12">SUM(G26:K26)</f>
        <v>5000</v>
      </c>
      <c r="G26" s="233">
        <v>5000</v>
      </c>
      <c r="H26" s="233"/>
      <c r="I26" s="233"/>
      <c r="J26" s="233"/>
      <c r="K26" s="233"/>
      <c r="L26" s="233">
        <f>SUM(M26:O26)</f>
        <v>0</v>
      </c>
      <c r="M26" s="233"/>
      <c r="N26" s="255"/>
      <c r="O26" s="233"/>
      <c r="P26" s="233"/>
    </row>
    <row r="27" spans="1:16" ht="19.5">
      <c r="A27" s="19"/>
      <c r="B27" s="20"/>
      <c r="C27" s="20" t="s">
        <v>377</v>
      </c>
      <c r="D27" s="21" t="s">
        <v>378</v>
      </c>
      <c r="E27" s="233">
        <f>SUM(F2+L27)</f>
        <v>525000</v>
      </c>
      <c r="F27" s="233">
        <f t="shared" si="12"/>
        <v>0</v>
      </c>
      <c r="G27" s="233"/>
      <c r="H27" s="233"/>
      <c r="I27" s="233"/>
      <c r="J27" s="233"/>
      <c r="K27" s="233"/>
      <c r="L27" s="233">
        <f>SUM(M27:O27)</f>
        <v>525000</v>
      </c>
      <c r="M27" s="233"/>
      <c r="N27" s="255"/>
      <c r="O27" s="233">
        <v>525000</v>
      </c>
      <c r="P27" s="233">
        <v>525000</v>
      </c>
    </row>
    <row r="28" spans="1:16" s="13" customFormat="1" ht="15">
      <c r="A28" s="14" t="s">
        <v>37</v>
      </c>
      <c r="B28" s="15"/>
      <c r="C28" s="15"/>
      <c r="D28" s="16" t="s">
        <v>38</v>
      </c>
      <c r="E28" s="232">
        <f t="shared" si="4"/>
        <v>84253</v>
      </c>
      <c r="F28" s="232">
        <f t="shared" si="5"/>
        <v>84253</v>
      </c>
      <c r="G28" s="232">
        <f>SUM(G29)</f>
        <v>0</v>
      </c>
      <c r="H28" s="232">
        <f>SUM(H29)</f>
        <v>84253</v>
      </c>
      <c r="I28" s="232">
        <f t="shared" ref="I28:P28" si="13">SUM(I29)</f>
        <v>0</v>
      </c>
      <c r="J28" s="232">
        <f t="shared" si="13"/>
        <v>0</v>
      </c>
      <c r="K28" s="232">
        <f t="shared" si="13"/>
        <v>0</v>
      </c>
      <c r="L28" s="232">
        <f t="shared" si="7"/>
        <v>0</v>
      </c>
      <c r="M28" s="232">
        <f t="shared" si="13"/>
        <v>0</v>
      </c>
      <c r="N28" s="254">
        <f t="shared" si="13"/>
        <v>0</v>
      </c>
      <c r="O28" s="232">
        <f t="shared" si="13"/>
        <v>0</v>
      </c>
      <c r="P28" s="232">
        <f t="shared" si="13"/>
        <v>0</v>
      </c>
    </row>
    <row r="29" spans="1:16" s="18" customFormat="1">
      <c r="A29" s="14"/>
      <c r="B29" s="15" t="s">
        <v>39</v>
      </c>
      <c r="C29" s="15"/>
      <c r="D29" s="16" t="s">
        <v>40</v>
      </c>
      <c r="E29" s="232">
        <f t="shared" si="4"/>
        <v>84253</v>
      </c>
      <c r="F29" s="232">
        <f t="shared" si="5"/>
        <v>84253</v>
      </c>
      <c r="G29" s="232">
        <f>SUM(G30:G30)</f>
        <v>0</v>
      </c>
      <c r="H29" s="232">
        <f>SUM(H30:H30)</f>
        <v>84253</v>
      </c>
      <c r="I29" s="232">
        <f>SUM(I30:I30)</f>
        <v>0</v>
      </c>
      <c r="J29" s="232">
        <f>SUM(J30:J30)</f>
        <v>0</v>
      </c>
      <c r="K29" s="232">
        <f>SUM(K30:K30)</f>
        <v>0</v>
      </c>
      <c r="L29" s="232">
        <f t="shared" si="7"/>
        <v>0</v>
      </c>
      <c r="M29" s="232">
        <f>SUM(M30:M30)</f>
        <v>0</v>
      </c>
      <c r="N29" s="232">
        <f>SUM(N30:N30)</f>
        <v>0</v>
      </c>
      <c r="O29" s="232">
        <f>SUM(O30:O30)</f>
        <v>0</v>
      </c>
      <c r="P29" s="232">
        <f>SUM(P30:P30)</f>
        <v>0</v>
      </c>
    </row>
    <row r="30" spans="1:16" ht="48.75">
      <c r="A30" s="19"/>
      <c r="B30" s="20"/>
      <c r="C30" s="20" t="s">
        <v>41</v>
      </c>
      <c r="D30" s="21" t="s">
        <v>42</v>
      </c>
      <c r="E30" s="233">
        <f t="shared" si="4"/>
        <v>84253</v>
      </c>
      <c r="F30" s="233">
        <f t="shared" si="5"/>
        <v>84253</v>
      </c>
      <c r="G30" s="233"/>
      <c r="H30" s="233">
        <v>84253</v>
      </c>
      <c r="I30" s="233"/>
      <c r="J30" s="233"/>
      <c r="K30" s="233"/>
      <c r="L30" s="233">
        <f t="shared" si="7"/>
        <v>0</v>
      </c>
      <c r="M30" s="233"/>
      <c r="N30" s="233"/>
      <c r="O30" s="233"/>
      <c r="P30" s="233"/>
    </row>
    <row r="31" spans="1:16" s="13" customFormat="1" ht="29.25" customHeight="1">
      <c r="A31" s="14" t="s">
        <v>46</v>
      </c>
      <c r="B31" s="15"/>
      <c r="C31" s="15"/>
      <c r="D31" s="16" t="s">
        <v>47</v>
      </c>
      <c r="E31" s="232">
        <f t="shared" si="4"/>
        <v>1491</v>
      </c>
      <c r="F31" s="232">
        <f t="shared" si="5"/>
        <v>1491</v>
      </c>
      <c r="G31" s="232">
        <f>SUM(G32)</f>
        <v>0</v>
      </c>
      <c r="H31" s="232">
        <f>SUM(H32)</f>
        <v>1491</v>
      </c>
      <c r="I31" s="232">
        <f t="shared" ref="I31:P32" si="14">SUM(I32)</f>
        <v>0</v>
      </c>
      <c r="J31" s="232">
        <f t="shared" si="14"/>
        <v>0</v>
      </c>
      <c r="K31" s="232">
        <f t="shared" si="14"/>
        <v>0</v>
      </c>
      <c r="L31" s="232">
        <f t="shared" si="7"/>
        <v>0</v>
      </c>
      <c r="M31" s="232">
        <f t="shared" si="14"/>
        <v>0</v>
      </c>
      <c r="N31" s="232">
        <f t="shared" si="14"/>
        <v>0</v>
      </c>
      <c r="O31" s="232">
        <f t="shared" si="14"/>
        <v>0</v>
      </c>
      <c r="P31" s="232">
        <f t="shared" si="14"/>
        <v>0</v>
      </c>
    </row>
    <row r="32" spans="1:16" s="18" customFormat="1" ht="27">
      <c r="A32" s="14"/>
      <c r="B32" s="15" t="s">
        <v>48</v>
      </c>
      <c r="C32" s="15"/>
      <c r="D32" s="16" t="s">
        <v>49</v>
      </c>
      <c r="E32" s="232">
        <f t="shared" si="4"/>
        <v>1491</v>
      </c>
      <c r="F32" s="232">
        <f t="shared" si="5"/>
        <v>1491</v>
      </c>
      <c r="G32" s="232">
        <f>SUM(G33)</f>
        <v>0</v>
      </c>
      <c r="H32" s="232">
        <f>SUM(H33)</f>
        <v>1491</v>
      </c>
      <c r="I32" s="232">
        <f t="shared" si="14"/>
        <v>0</v>
      </c>
      <c r="J32" s="232">
        <f t="shared" si="14"/>
        <v>0</v>
      </c>
      <c r="K32" s="232">
        <f t="shared" si="14"/>
        <v>0</v>
      </c>
      <c r="L32" s="232">
        <f t="shared" si="7"/>
        <v>0</v>
      </c>
      <c r="M32" s="232">
        <f t="shared" si="14"/>
        <v>0</v>
      </c>
      <c r="N32" s="232">
        <f t="shared" si="14"/>
        <v>0</v>
      </c>
      <c r="O32" s="232">
        <f t="shared" si="14"/>
        <v>0</v>
      </c>
      <c r="P32" s="232">
        <f t="shared" si="14"/>
        <v>0</v>
      </c>
    </row>
    <row r="33" spans="1:16" ht="48.75">
      <c r="A33" s="19"/>
      <c r="B33" s="20"/>
      <c r="C33" s="20" t="s">
        <v>41</v>
      </c>
      <c r="D33" s="21" t="s">
        <v>42</v>
      </c>
      <c r="E33" s="233">
        <f t="shared" si="4"/>
        <v>1491</v>
      </c>
      <c r="F33" s="233">
        <f t="shared" si="5"/>
        <v>1491</v>
      </c>
      <c r="G33" s="233"/>
      <c r="H33" s="233">
        <v>1491</v>
      </c>
      <c r="I33" s="233"/>
      <c r="J33" s="233"/>
      <c r="K33" s="233"/>
      <c r="L33" s="233">
        <f t="shared" si="7"/>
        <v>0</v>
      </c>
      <c r="M33" s="233"/>
      <c r="N33" s="233"/>
      <c r="O33" s="233"/>
      <c r="P33" s="233"/>
    </row>
    <row r="34" spans="1:16" s="13" customFormat="1" ht="18">
      <c r="A34" s="14" t="s">
        <v>50</v>
      </c>
      <c r="B34" s="15"/>
      <c r="C34" s="15"/>
      <c r="D34" s="16" t="s">
        <v>51</v>
      </c>
      <c r="E34" s="232">
        <f t="shared" si="4"/>
        <v>1650</v>
      </c>
      <c r="F34" s="232">
        <f t="shared" si="5"/>
        <v>1650</v>
      </c>
      <c r="G34" s="232">
        <f>SUM(G35)</f>
        <v>0</v>
      </c>
      <c r="H34" s="232">
        <f>SUM(H35)</f>
        <v>1650</v>
      </c>
      <c r="I34" s="232">
        <f t="shared" ref="I34:P35" si="15">SUM(I35)</f>
        <v>0</v>
      </c>
      <c r="J34" s="232">
        <f t="shared" si="15"/>
        <v>0</v>
      </c>
      <c r="K34" s="232">
        <f t="shared" si="15"/>
        <v>0</v>
      </c>
      <c r="L34" s="232">
        <f t="shared" si="7"/>
        <v>0</v>
      </c>
      <c r="M34" s="232">
        <f t="shared" si="15"/>
        <v>0</v>
      </c>
      <c r="N34" s="232">
        <f t="shared" si="15"/>
        <v>0</v>
      </c>
      <c r="O34" s="232">
        <f t="shared" si="15"/>
        <v>0</v>
      </c>
      <c r="P34" s="232">
        <f t="shared" si="15"/>
        <v>0</v>
      </c>
    </row>
    <row r="35" spans="1:16" s="18" customFormat="1">
      <c r="A35" s="14"/>
      <c r="B35" s="15" t="s">
        <v>52</v>
      </c>
      <c r="C35" s="15"/>
      <c r="D35" s="16" t="s">
        <v>53</v>
      </c>
      <c r="E35" s="232">
        <f t="shared" si="4"/>
        <v>1650</v>
      </c>
      <c r="F35" s="232">
        <f t="shared" si="5"/>
        <v>1650</v>
      </c>
      <c r="G35" s="232">
        <f>SUM(G36)</f>
        <v>0</v>
      </c>
      <c r="H35" s="232">
        <f>SUM(H36)</f>
        <v>1650</v>
      </c>
      <c r="I35" s="232">
        <f t="shared" si="15"/>
        <v>0</v>
      </c>
      <c r="J35" s="232">
        <f t="shared" si="15"/>
        <v>0</v>
      </c>
      <c r="K35" s="232">
        <f t="shared" si="15"/>
        <v>0</v>
      </c>
      <c r="L35" s="232">
        <f t="shared" si="7"/>
        <v>0</v>
      </c>
      <c r="M35" s="232">
        <f t="shared" si="15"/>
        <v>0</v>
      </c>
      <c r="N35" s="232">
        <f t="shared" si="15"/>
        <v>0</v>
      </c>
      <c r="O35" s="232">
        <f t="shared" si="15"/>
        <v>0</v>
      </c>
      <c r="P35" s="232">
        <f t="shared" si="15"/>
        <v>0</v>
      </c>
    </row>
    <row r="36" spans="1:16" ht="48.75">
      <c r="A36" s="24"/>
      <c r="B36" s="25"/>
      <c r="C36" s="25" t="s">
        <v>41</v>
      </c>
      <c r="D36" s="26" t="s">
        <v>42</v>
      </c>
      <c r="E36" s="234">
        <f t="shared" si="4"/>
        <v>1650</v>
      </c>
      <c r="F36" s="234">
        <f t="shared" si="5"/>
        <v>1650</v>
      </c>
      <c r="G36" s="234"/>
      <c r="H36" s="234">
        <v>1650</v>
      </c>
      <c r="I36" s="234"/>
      <c r="J36" s="234"/>
      <c r="K36" s="234"/>
      <c r="L36" s="234">
        <f t="shared" si="7"/>
        <v>0</v>
      </c>
      <c r="M36" s="234"/>
      <c r="N36" s="234"/>
      <c r="O36" s="234"/>
      <c r="P36" s="234"/>
    </row>
    <row r="37" spans="1:16" s="13" customFormat="1" ht="45">
      <c r="A37" s="28" t="s">
        <v>54</v>
      </c>
      <c r="B37" s="29"/>
      <c r="C37" s="29"/>
      <c r="D37" s="30" t="s">
        <v>55</v>
      </c>
      <c r="E37" s="235">
        <f t="shared" si="4"/>
        <v>9335769</v>
      </c>
      <c r="F37" s="235">
        <f t="shared" si="5"/>
        <v>9335769</v>
      </c>
      <c r="G37" s="235">
        <f>SUM(G38+G40+G47+G56+G59+G61)</f>
        <v>9335769</v>
      </c>
      <c r="H37" s="235">
        <f>SUM(H38+H40+H47+H56+H59+H61)</f>
        <v>0</v>
      </c>
      <c r="I37" s="235">
        <f>SUM(I38+I40+I47+I56+I59+I61)</f>
        <v>0</v>
      </c>
      <c r="J37" s="235">
        <f>SUM(J38+J40+J47+J56+J59+J61)</f>
        <v>0</v>
      </c>
      <c r="K37" s="235">
        <f>SUM(K38+K40+K47+K56+K59+K61)</f>
        <v>0</v>
      </c>
      <c r="L37" s="235">
        <f t="shared" si="7"/>
        <v>0</v>
      </c>
      <c r="M37" s="235">
        <f>SUM(M38+M40+M47+M56+M59+M61)</f>
        <v>0</v>
      </c>
      <c r="N37" s="235">
        <f>SUM(N38+N40+N47+N56+N59+N61)</f>
        <v>0</v>
      </c>
      <c r="O37" s="235">
        <f>SUM(O38+O40+O47+O56+O59+O61)</f>
        <v>0</v>
      </c>
      <c r="P37" s="235">
        <f>SUM(P38+P40+P47+P56+P59+P61)</f>
        <v>0</v>
      </c>
    </row>
    <row r="38" spans="1:16" s="18" customFormat="1" ht="18">
      <c r="A38" s="32"/>
      <c r="B38" s="33" t="s">
        <v>56</v>
      </c>
      <c r="C38" s="33"/>
      <c r="D38" s="30" t="s">
        <v>57</v>
      </c>
      <c r="E38" s="236">
        <f t="shared" si="4"/>
        <v>2000</v>
      </c>
      <c r="F38" s="236">
        <f t="shared" si="5"/>
        <v>2000</v>
      </c>
      <c r="G38" s="236">
        <f>SUM(G39)</f>
        <v>2000</v>
      </c>
      <c r="H38" s="236">
        <f>SUM(H39)</f>
        <v>0</v>
      </c>
      <c r="I38" s="236">
        <f t="shared" ref="I38:P38" si="16">SUM(I39)</f>
        <v>0</v>
      </c>
      <c r="J38" s="236">
        <f t="shared" si="16"/>
        <v>0</v>
      </c>
      <c r="K38" s="236">
        <f t="shared" si="16"/>
        <v>0</v>
      </c>
      <c r="L38" s="236">
        <f t="shared" si="7"/>
        <v>0</v>
      </c>
      <c r="M38" s="236">
        <f t="shared" si="16"/>
        <v>0</v>
      </c>
      <c r="N38" s="236">
        <f t="shared" si="16"/>
        <v>0</v>
      </c>
      <c r="O38" s="236">
        <f t="shared" si="16"/>
        <v>0</v>
      </c>
      <c r="P38" s="236">
        <f t="shared" si="16"/>
        <v>0</v>
      </c>
    </row>
    <row r="39" spans="1:16" ht="29.25">
      <c r="A39" s="34"/>
      <c r="B39" s="35"/>
      <c r="C39" s="35" t="s">
        <v>58</v>
      </c>
      <c r="D39" s="36" t="s">
        <v>59</v>
      </c>
      <c r="E39" s="237">
        <f t="shared" si="4"/>
        <v>2000</v>
      </c>
      <c r="F39" s="237">
        <f t="shared" si="5"/>
        <v>2000</v>
      </c>
      <c r="G39" s="237">
        <v>2000</v>
      </c>
      <c r="H39" s="237"/>
      <c r="I39" s="237"/>
      <c r="J39" s="237"/>
      <c r="K39" s="237"/>
      <c r="L39" s="237">
        <f t="shared" si="7"/>
        <v>0</v>
      </c>
      <c r="M39" s="237"/>
      <c r="N39" s="237"/>
      <c r="O39" s="237"/>
      <c r="P39" s="237"/>
    </row>
    <row r="40" spans="1:16" s="18" customFormat="1" ht="55.5" customHeight="1">
      <c r="A40" s="32"/>
      <c r="B40" s="33" t="s">
        <v>60</v>
      </c>
      <c r="C40" s="33"/>
      <c r="D40" s="16" t="s">
        <v>61</v>
      </c>
      <c r="E40" s="236">
        <f t="shared" si="4"/>
        <v>3859800</v>
      </c>
      <c r="F40" s="236">
        <f t="shared" si="5"/>
        <v>3859800</v>
      </c>
      <c r="G40" s="236">
        <f>SUM(G41:G46)</f>
        <v>3859800</v>
      </c>
      <c r="H40" s="236">
        <f>SUM(H41:H46)</f>
        <v>0</v>
      </c>
      <c r="I40" s="236">
        <f t="shared" ref="I40:P40" si="17">SUM(I41:I46)</f>
        <v>0</v>
      </c>
      <c r="J40" s="236">
        <f t="shared" si="17"/>
        <v>0</v>
      </c>
      <c r="K40" s="236">
        <f t="shared" si="17"/>
        <v>0</v>
      </c>
      <c r="L40" s="236">
        <f t="shared" si="7"/>
        <v>0</v>
      </c>
      <c r="M40" s="236">
        <f t="shared" ref="M40" si="18">SUM(M41:M46)</f>
        <v>0</v>
      </c>
      <c r="N40" s="236">
        <f t="shared" si="17"/>
        <v>0</v>
      </c>
      <c r="O40" s="236">
        <f t="shared" si="17"/>
        <v>0</v>
      </c>
      <c r="P40" s="236">
        <f t="shared" si="17"/>
        <v>0</v>
      </c>
    </row>
    <row r="41" spans="1:16">
      <c r="A41" s="34"/>
      <c r="B41" s="35"/>
      <c r="C41" s="35" t="s">
        <v>62</v>
      </c>
      <c r="D41" s="38" t="s">
        <v>63</v>
      </c>
      <c r="E41" s="237">
        <f t="shared" si="4"/>
        <v>3766100</v>
      </c>
      <c r="F41" s="237">
        <f t="shared" si="5"/>
        <v>3766100</v>
      </c>
      <c r="G41" s="237">
        <v>3766100</v>
      </c>
      <c r="H41" s="237"/>
      <c r="I41" s="237"/>
      <c r="J41" s="237"/>
      <c r="K41" s="237"/>
      <c r="L41" s="237">
        <f t="shared" si="7"/>
        <v>0</v>
      </c>
      <c r="M41" s="237"/>
      <c r="N41" s="237"/>
      <c r="O41" s="237"/>
      <c r="P41" s="237"/>
    </row>
    <row r="42" spans="1:16">
      <c r="A42" s="34"/>
      <c r="B42" s="35"/>
      <c r="C42" s="35" t="s">
        <v>64</v>
      </c>
      <c r="D42" s="38" t="s">
        <v>65</v>
      </c>
      <c r="E42" s="237">
        <f t="shared" si="4"/>
        <v>3900</v>
      </c>
      <c r="F42" s="237">
        <f t="shared" si="5"/>
        <v>3900</v>
      </c>
      <c r="G42" s="237">
        <v>3900</v>
      </c>
      <c r="H42" s="237"/>
      <c r="I42" s="237"/>
      <c r="J42" s="237"/>
      <c r="K42" s="237"/>
      <c r="L42" s="237">
        <f t="shared" si="7"/>
        <v>0</v>
      </c>
      <c r="M42" s="237"/>
      <c r="N42" s="237"/>
      <c r="O42" s="237"/>
      <c r="P42" s="237"/>
    </row>
    <row r="43" spans="1:16">
      <c r="A43" s="34"/>
      <c r="B43" s="35"/>
      <c r="C43" s="35" t="s">
        <v>66</v>
      </c>
      <c r="D43" s="38" t="s">
        <v>67</v>
      </c>
      <c r="E43" s="237">
        <f t="shared" si="4"/>
        <v>54400</v>
      </c>
      <c r="F43" s="237">
        <f t="shared" si="5"/>
        <v>54400</v>
      </c>
      <c r="G43" s="237">
        <v>54400</v>
      </c>
      <c r="H43" s="237"/>
      <c r="I43" s="237"/>
      <c r="J43" s="237"/>
      <c r="K43" s="237"/>
      <c r="L43" s="237">
        <f t="shared" si="7"/>
        <v>0</v>
      </c>
      <c r="M43" s="237"/>
      <c r="N43" s="237"/>
      <c r="O43" s="237"/>
      <c r="P43" s="237"/>
    </row>
    <row r="44" spans="1:16">
      <c r="A44" s="34"/>
      <c r="B44" s="35"/>
      <c r="C44" s="35" t="s">
        <v>68</v>
      </c>
      <c r="D44" s="38" t="s">
        <v>69</v>
      </c>
      <c r="E44" s="237">
        <f t="shared" si="4"/>
        <v>22900</v>
      </c>
      <c r="F44" s="237">
        <f t="shared" si="5"/>
        <v>22900</v>
      </c>
      <c r="G44" s="237">
        <v>22900</v>
      </c>
      <c r="H44" s="237"/>
      <c r="I44" s="237"/>
      <c r="J44" s="237"/>
      <c r="K44" s="237"/>
      <c r="L44" s="237">
        <f t="shared" si="7"/>
        <v>0</v>
      </c>
      <c r="M44" s="237"/>
      <c r="N44" s="237"/>
      <c r="O44" s="237"/>
      <c r="P44" s="237"/>
    </row>
    <row r="45" spans="1:16" ht="19.5">
      <c r="A45" s="34"/>
      <c r="B45" s="35"/>
      <c r="C45" s="35" t="s">
        <v>70</v>
      </c>
      <c r="D45" s="38" t="s">
        <v>71</v>
      </c>
      <c r="E45" s="237">
        <f t="shared" si="4"/>
        <v>10000</v>
      </c>
      <c r="F45" s="237">
        <f t="shared" si="5"/>
        <v>10000</v>
      </c>
      <c r="G45" s="237">
        <v>10000</v>
      </c>
      <c r="H45" s="237"/>
      <c r="I45" s="237"/>
      <c r="J45" s="237"/>
      <c r="K45" s="237"/>
      <c r="L45" s="237">
        <f t="shared" si="7"/>
        <v>0</v>
      </c>
      <c r="M45" s="237"/>
      <c r="N45" s="237"/>
      <c r="O45" s="237"/>
      <c r="P45" s="237"/>
    </row>
    <row r="46" spans="1:16" ht="19.5">
      <c r="A46" s="34"/>
      <c r="B46" s="35"/>
      <c r="C46" s="35" t="s">
        <v>72</v>
      </c>
      <c r="D46" s="38" t="s">
        <v>73</v>
      </c>
      <c r="E46" s="237">
        <f t="shared" si="4"/>
        <v>2500</v>
      </c>
      <c r="F46" s="237">
        <f t="shared" si="5"/>
        <v>2500</v>
      </c>
      <c r="G46" s="237">
        <v>2500</v>
      </c>
      <c r="H46" s="237"/>
      <c r="I46" s="237"/>
      <c r="J46" s="237"/>
      <c r="K46" s="237"/>
      <c r="L46" s="237">
        <f t="shared" si="7"/>
        <v>0</v>
      </c>
      <c r="M46" s="237"/>
      <c r="N46" s="237"/>
      <c r="O46" s="237"/>
      <c r="P46" s="237"/>
    </row>
    <row r="47" spans="1:16" s="18" customFormat="1" ht="54">
      <c r="A47" s="28"/>
      <c r="B47" s="29" t="s">
        <v>74</v>
      </c>
      <c r="C47" s="29"/>
      <c r="D47" s="39" t="s">
        <v>75</v>
      </c>
      <c r="E47" s="235">
        <f t="shared" si="4"/>
        <v>1431100</v>
      </c>
      <c r="F47" s="235">
        <f t="shared" si="5"/>
        <v>1431100</v>
      </c>
      <c r="G47" s="235">
        <f>SUM(G48:G55)</f>
        <v>1431100</v>
      </c>
      <c r="H47" s="235">
        <f>SUM(H48:H55)</f>
        <v>0</v>
      </c>
      <c r="I47" s="235">
        <f t="shared" ref="I47:P47" si="19">SUM(I48:I55)</f>
        <v>0</v>
      </c>
      <c r="J47" s="235">
        <f t="shared" si="19"/>
        <v>0</v>
      </c>
      <c r="K47" s="235">
        <f t="shared" si="19"/>
        <v>0</v>
      </c>
      <c r="L47" s="235">
        <f t="shared" si="7"/>
        <v>0</v>
      </c>
      <c r="M47" s="235">
        <f t="shared" ref="M47" si="20">SUM(M48:M55)</f>
        <v>0</v>
      </c>
      <c r="N47" s="235">
        <f t="shared" si="19"/>
        <v>0</v>
      </c>
      <c r="O47" s="235">
        <f t="shared" si="19"/>
        <v>0</v>
      </c>
      <c r="P47" s="235">
        <f t="shared" si="19"/>
        <v>0</v>
      </c>
    </row>
    <row r="48" spans="1:16">
      <c r="A48" s="34"/>
      <c r="B48" s="35"/>
      <c r="C48" s="35" t="s">
        <v>62</v>
      </c>
      <c r="D48" s="38" t="s">
        <v>63</v>
      </c>
      <c r="E48" s="237">
        <f t="shared" si="4"/>
        <v>620100</v>
      </c>
      <c r="F48" s="237">
        <f t="shared" si="5"/>
        <v>620100</v>
      </c>
      <c r="G48" s="237">
        <v>620100</v>
      </c>
      <c r="H48" s="237"/>
      <c r="I48" s="237"/>
      <c r="J48" s="237"/>
      <c r="K48" s="237"/>
      <c r="L48" s="237">
        <f t="shared" si="7"/>
        <v>0</v>
      </c>
      <c r="M48" s="237"/>
      <c r="N48" s="237"/>
      <c r="O48" s="237"/>
      <c r="P48" s="237"/>
    </row>
    <row r="49" spans="1:16">
      <c r="A49" s="34"/>
      <c r="B49" s="35"/>
      <c r="C49" s="35" t="s">
        <v>64</v>
      </c>
      <c r="D49" s="38" t="s">
        <v>65</v>
      </c>
      <c r="E49" s="237">
        <f t="shared" si="4"/>
        <v>445600</v>
      </c>
      <c r="F49" s="237">
        <f t="shared" si="5"/>
        <v>445600</v>
      </c>
      <c r="G49" s="237">
        <v>445600</v>
      </c>
      <c r="H49" s="237"/>
      <c r="I49" s="237"/>
      <c r="J49" s="237"/>
      <c r="K49" s="237"/>
      <c r="L49" s="237">
        <f t="shared" si="7"/>
        <v>0</v>
      </c>
      <c r="M49" s="237"/>
      <c r="N49" s="237"/>
      <c r="O49" s="237"/>
      <c r="P49" s="237"/>
    </row>
    <row r="50" spans="1:16">
      <c r="A50" s="34"/>
      <c r="B50" s="35"/>
      <c r="C50" s="35" t="s">
        <v>66</v>
      </c>
      <c r="D50" s="38" t="s">
        <v>67</v>
      </c>
      <c r="E50" s="237">
        <f t="shared" si="4"/>
        <v>51000</v>
      </c>
      <c r="F50" s="237">
        <f t="shared" si="5"/>
        <v>51000</v>
      </c>
      <c r="G50" s="237">
        <v>51000</v>
      </c>
      <c r="H50" s="237"/>
      <c r="I50" s="237"/>
      <c r="J50" s="237"/>
      <c r="K50" s="237"/>
      <c r="L50" s="237">
        <f t="shared" si="7"/>
        <v>0</v>
      </c>
      <c r="M50" s="237"/>
      <c r="N50" s="237"/>
      <c r="O50" s="237"/>
      <c r="P50" s="237"/>
    </row>
    <row r="51" spans="1:16">
      <c r="A51" s="34"/>
      <c r="B51" s="35"/>
      <c r="C51" s="35" t="s">
        <v>68</v>
      </c>
      <c r="D51" s="38" t="s">
        <v>69</v>
      </c>
      <c r="E51" s="237">
        <f t="shared" si="4"/>
        <v>183400</v>
      </c>
      <c r="F51" s="237">
        <f t="shared" si="5"/>
        <v>183400</v>
      </c>
      <c r="G51" s="237">
        <v>183400</v>
      </c>
      <c r="H51" s="237"/>
      <c r="I51" s="237"/>
      <c r="J51" s="237"/>
      <c r="K51" s="237"/>
      <c r="L51" s="237">
        <f t="shared" si="7"/>
        <v>0</v>
      </c>
      <c r="M51" s="237"/>
      <c r="N51" s="237"/>
      <c r="O51" s="237"/>
      <c r="P51" s="237"/>
    </row>
    <row r="52" spans="1:16">
      <c r="A52" s="34"/>
      <c r="B52" s="35"/>
      <c r="C52" s="35" t="s">
        <v>76</v>
      </c>
      <c r="D52" s="38" t="s">
        <v>77</v>
      </c>
      <c r="E52" s="237">
        <f t="shared" si="4"/>
        <v>5000</v>
      </c>
      <c r="F52" s="237">
        <f t="shared" si="5"/>
        <v>5000</v>
      </c>
      <c r="G52" s="237">
        <v>5000</v>
      </c>
      <c r="H52" s="237"/>
      <c r="I52" s="237"/>
      <c r="J52" s="237"/>
      <c r="K52" s="237"/>
      <c r="L52" s="237">
        <f t="shared" si="7"/>
        <v>0</v>
      </c>
      <c r="M52" s="237"/>
      <c r="N52" s="237"/>
      <c r="O52" s="237"/>
      <c r="P52" s="237"/>
    </row>
    <row r="53" spans="1:16">
      <c r="A53" s="34"/>
      <c r="B53" s="35"/>
      <c r="C53" s="35" t="s">
        <v>78</v>
      </c>
      <c r="D53" s="38" t="s">
        <v>79</v>
      </c>
      <c r="E53" s="237">
        <f t="shared" si="4"/>
        <v>16000</v>
      </c>
      <c r="F53" s="237">
        <f t="shared" si="5"/>
        <v>16000</v>
      </c>
      <c r="G53" s="237">
        <v>16000</v>
      </c>
      <c r="H53" s="237"/>
      <c r="I53" s="237"/>
      <c r="J53" s="237"/>
      <c r="K53" s="237"/>
      <c r="L53" s="237">
        <f t="shared" si="7"/>
        <v>0</v>
      </c>
      <c r="M53" s="237"/>
      <c r="N53" s="237"/>
      <c r="O53" s="237"/>
      <c r="P53" s="237"/>
    </row>
    <row r="54" spans="1:16" ht="19.5">
      <c r="A54" s="34"/>
      <c r="B54" s="35"/>
      <c r="C54" s="35" t="s">
        <v>70</v>
      </c>
      <c r="D54" s="38" t="s">
        <v>71</v>
      </c>
      <c r="E54" s="237">
        <f t="shared" si="4"/>
        <v>100000</v>
      </c>
      <c r="F54" s="237">
        <f t="shared" si="5"/>
        <v>100000</v>
      </c>
      <c r="G54" s="237">
        <v>100000</v>
      </c>
      <c r="H54" s="237"/>
      <c r="I54" s="237"/>
      <c r="J54" s="237"/>
      <c r="K54" s="237"/>
      <c r="L54" s="237">
        <f t="shared" si="7"/>
        <v>0</v>
      </c>
      <c r="M54" s="237"/>
      <c r="N54" s="237"/>
      <c r="O54" s="237"/>
      <c r="P54" s="237"/>
    </row>
    <row r="55" spans="1:16" ht="19.5">
      <c r="A55" s="34"/>
      <c r="B55" s="35"/>
      <c r="C55" s="35" t="s">
        <v>72</v>
      </c>
      <c r="D55" s="38" t="s">
        <v>73</v>
      </c>
      <c r="E55" s="237">
        <f t="shared" si="4"/>
        <v>10000</v>
      </c>
      <c r="F55" s="237">
        <f t="shared" si="5"/>
        <v>10000</v>
      </c>
      <c r="G55" s="237">
        <v>10000</v>
      </c>
      <c r="H55" s="237"/>
      <c r="I55" s="237"/>
      <c r="J55" s="237"/>
      <c r="K55" s="237"/>
      <c r="L55" s="237">
        <f t="shared" si="7"/>
        <v>0</v>
      </c>
      <c r="M55" s="237"/>
      <c r="N55" s="237"/>
      <c r="O55" s="237"/>
      <c r="P55" s="237"/>
    </row>
    <row r="56" spans="1:16" ht="36">
      <c r="A56" s="34"/>
      <c r="B56" s="29" t="s">
        <v>80</v>
      </c>
      <c r="C56" s="29"/>
      <c r="D56" s="30" t="s">
        <v>81</v>
      </c>
      <c r="E56" s="235">
        <f t="shared" si="4"/>
        <v>540960</v>
      </c>
      <c r="F56" s="235">
        <f t="shared" si="5"/>
        <v>540960</v>
      </c>
      <c r="G56" s="235">
        <f>SUM(G57:G58)</f>
        <v>540960</v>
      </c>
      <c r="H56" s="235">
        <f>SUM(H57:H58)</f>
        <v>0</v>
      </c>
      <c r="I56" s="235">
        <f t="shared" ref="I56:P56" si="21">SUM(I57:I58)</f>
        <v>0</v>
      </c>
      <c r="J56" s="235">
        <f t="shared" si="21"/>
        <v>0</v>
      </c>
      <c r="K56" s="235">
        <f t="shared" si="21"/>
        <v>0</v>
      </c>
      <c r="L56" s="235">
        <f t="shared" si="7"/>
        <v>0</v>
      </c>
      <c r="M56" s="235">
        <f t="shared" ref="M56" si="22">SUM(M57:M58)</f>
        <v>0</v>
      </c>
      <c r="N56" s="235">
        <f t="shared" si="21"/>
        <v>0</v>
      </c>
      <c r="O56" s="235">
        <f t="shared" si="21"/>
        <v>0</v>
      </c>
      <c r="P56" s="235">
        <f t="shared" si="21"/>
        <v>0</v>
      </c>
    </row>
    <row r="57" spans="1:16" s="18" customFormat="1">
      <c r="A57" s="28"/>
      <c r="B57" s="35"/>
      <c r="C57" s="35" t="s">
        <v>82</v>
      </c>
      <c r="D57" s="38" t="s">
        <v>83</v>
      </c>
      <c r="E57" s="237">
        <f t="shared" si="4"/>
        <v>18000</v>
      </c>
      <c r="F57" s="237">
        <f t="shared" si="5"/>
        <v>18000</v>
      </c>
      <c r="G57" s="237">
        <v>18000</v>
      </c>
      <c r="H57" s="237"/>
      <c r="I57" s="237"/>
      <c r="J57" s="237"/>
      <c r="K57" s="237"/>
      <c r="L57" s="237">
        <f t="shared" si="7"/>
        <v>0</v>
      </c>
      <c r="M57" s="237"/>
      <c r="N57" s="237"/>
      <c r="O57" s="237"/>
      <c r="P57" s="237"/>
    </row>
    <row r="58" spans="1:16" ht="29.25">
      <c r="A58" s="34"/>
      <c r="B58" s="35"/>
      <c r="C58" s="35" t="s">
        <v>84</v>
      </c>
      <c r="D58" s="38" t="s">
        <v>368</v>
      </c>
      <c r="E58" s="237">
        <f t="shared" si="4"/>
        <v>522960</v>
      </c>
      <c r="F58" s="237">
        <f t="shared" si="5"/>
        <v>522960</v>
      </c>
      <c r="G58" s="237">
        <v>522960</v>
      </c>
      <c r="H58" s="237"/>
      <c r="I58" s="237"/>
      <c r="J58" s="237"/>
      <c r="K58" s="237"/>
      <c r="L58" s="237">
        <f t="shared" si="7"/>
        <v>0</v>
      </c>
      <c r="M58" s="237"/>
      <c r="N58" s="237"/>
      <c r="O58" s="237"/>
      <c r="P58" s="237"/>
    </row>
    <row r="59" spans="1:16" s="18" customFormat="1">
      <c r="A59" s="28"/>
      <c r="B59" s="29" t="s">
        <v>85</v>
      </c>
      <c r="C59" s="29"/>
      <c r="D59" s="30" t="s">
        <v>86</v>
      </c>
      <c r="E59" s="235">
        <f t="shared" si="4"/>
        <v>30000</v>
      </c>
      <c r="F59" s="235">
        <f t="shared" si="5"/>
        <v>30000</v>
      </c>
      <c r="G59" s="235">
        <f>SUM(G60)</f>
        <v>30000</v>
      </c>
      <c r="H59" s="235">
        <f>SUM(H60)</f>
        <v>0</v>
      </c>
      <c r="I59" s="235">
        <f t="shared" ref="I59:P59" si="23">SUM(I60)</f>
        <v>0</v>
      </c>
      <c r="J59" s="235">
        <f t="shared" si="23"/>
        <v>0</v>
      </c>
      <c r="K59" s="235">
        <f t="shared" si="23"/>
        <v>0</v>
      </c>
      <c r="L59" s="235">
        <f t="shared" si="7"/>
        <v>0</v>
      </c>
      <c r="M59" s="235">
        <f t="shared" si="23"/>
        <v>0</v>
      </c>
      <c r="N59" s="235">
        <f t="shared" si="23"/>
        <v>0</v>
      </c>
      <c r="O59" s="235">
        <f t="shared" si="23"/>
        <v>0</v>
      </c>
      <c r="P59" s="235">
        <f t="shared" si="23"/>
        <v>0</v>
      </c>
    </row>
    <row r="60" spans="1:16">
      <c r="A60" s="34"/>
      <c r="B60" s="35"/>
      <c r="C60" s="35" t="s">
        <v>87</v>
      </c>
      <c r="D60" s="38" t="s">
        <v>88</v>
      </c>
      <c r="E60" s="237">
        <f t="shared" si="4"/>
        <v>30000</v>
      </c>
      <c r="F60" s="237">
        <f t="shared" si="5"/>
        <v>30000</v>
      </c>
      <c r="G60" s="237">
        <v>30000</v>
      </c>
      <c r="H60" s="237"/>
      <c r="I60" s="237"/>
      <c r="J60" s="237"/>
      <c r="K60" s="237"/>
      <c r="L60" s="237">
        <f t="shared" si="7"/>
        <v>0</v>
      </c>
      <c r="M60" s="237"/>
      <c r="N60" s="237"/>
      <c r="O60" s="237"/>
      <c r="P60" s="237"/>
    </row>
    <row r="61" spans="1:16" s="18" customFormat="1" ht="27">
      <c r="A61" s="28"/>
      <c r="B61" s="29" t="s">
        <v>89</v>
      </c>
      <c r="C61" s="29"/>
      <c r="D61" s="30" t="s">
        <v>90</v>
      </c>
      <c r="E61" s="235">
        <f t="shared" si="4"/>
        <v>3471909</v>
      </c>
      <c r="F61" s="235">
        <f t="shared" si="5"/>
        <v>3471909</v>
      </c>
      <c r="G61" s="235">
        <f>SUM(G62:G63)</f>
        <v>3471909</v>
      </c>
      <c r="H61" s="235">
        <f>SUM(H62:H63)</f>
        <v>0</v>
      </c>
      <c r="I61" s="235">
        <f t="shared" ref="I61:P61" si="24">SUM(I62:I63)</f>
        <v>0</v>
      </c>
      <c r="J61" s="235">
        <f t="shared" si="24"/>
        <v>0</v>
      </c>
      <c r="K61" s="235">
        <f t="shared" si="24"/>
        <v>0</v>
      </c>
      <c r="L61" s="235">
        <f t="shared" si="7"/>
        <v>0</v>
      </c>
      <c r="M61" s="235">
        <f t="shared" ref="M61" si="25">SUM(M62:M63)</f>
        <v>0</v>
      </c>
      <c r="N61" s="235">
        <f t="shared" si="24"/>
        <v>0</v>
      </c>
      <c r="O61" s="235">
        <f t="shared" si="24"/>
        <v>0</v>
      </c>
      <c r="P61" s="235">
        <f t="shared" si="24"/>
        <v>0</v>
      </c>
    </row>
    <row r="62" spans="1:16" ht="19.5">
      <c r="A62" s="34"/>
      <c r="B62" s="35"/>
      <c r="C62" s="35" t="s">
        <v>91</v>
      </c>
      <c r="D62" s="38" t="s">
        <v>92</v>
      </c>
      <c r="E62" s="237">
        <f t="shared" si="4"/>
        <v>3321909</v>
      </c>
      <c r="F62" s="237">
        <f t="shared" si="5"/>
        <v>3321909</v>
      </c>
      <c r="G62" s="237">
        <v>3321909</v>
      </c>
      <c r="H62" s="237"/>
      <c r="I62" s="237"/>
      <c r="J62" s="237"/>
      <c r="K62" s="237"/>
      <c r="L62" s="237">
        <f t="shared" si="7"/>
        <v>0</v>
      </c>
      <c r="M62" s="237"/>
      <c r="N62" s="237"/>
      <c r="O62" s="237"/>
      <c r="P62" s="237"/>
    </row>
    <row r="63" spans="1:16" ht="19.5">
      <c r="A63" s="34"/>
      <c r="B63" s="35"/>
      <c r="C63" s="35" t="s">
        <v>93</v>
      </c>
      <c r="D63" s="38" t="s">
        <v>94</v>
      </c>
      <c r="E63" s="237">
        <f t="shared" si="4"/>
        <v>150000</v>
      </c>
      <c r="F63" s="237">
        <f t="shared" si="5"/>
        <v>150000</v>
      </c>
      <c r="G63" s="237">
        <v>150000</v>
      </c>
      <c r="H63" s="237"/>
      <c r="I63" s="237"/>
      <c r="J63" s="237"/>
      <c r="K63" s="237"/>
      <c r="L63" s="237">
        <f t="shared" si="7"/>
        <v>0</v>
      </c>
      <c r="M63" s="237"/>
      <c r="N63" s="237"/>
      <c r="O63" s="237"/>
      <c r="P63" s="237"/>
    </row>
    <row r="64" spans="1:16" s="13" customFormat="1" ht="15">
      <c r="A64" s="28" t="s">
        <v>95</v>
      </c>
      <c r="B64" s="29"/>
      <c r="C64" s="29"/>
      <c r="D64" s="30" t="s">
        <v>96</v>
      </c>
      <c r="E64" s="235">
        <f t="shared" si="4"/>
        <v>7672356</v>
      </c>
      <c r="F64" s="235">
        <f t="shared" si="5"/>
        <v>7672356</v>
      </c>
      <c r="G64" s="235">
        <f>SUM(G65+G67+G69)</f>
        <v>7672356</v>
      </c>
      <c r="H64" s="235">
        <f>SUM(H65+H67+H69)</f>
        <v>0</v>
      </c>
      <c r="I64" s="235">
        <f t="shared" ref="I64:P64" si="26">SUM(I65+I67+I69)</f>
        <v>0</v>
      </c>
      <c r="J64" s="235">
        <f t="shared" si="26"/>
        <v>0</v>
      </c>
      <c r="K64" s="235">
        <f t="shared" si="26"/>
        <v>0</v>
      </c>
      <c r="L64" s="235">
        <f t="shared" si="7"/>
        <v>0</v>
      </c>
      <c r="M64" s="235">
        <f t="shared" ref="M64" si="27">SUM(M65+M67+M69)</f>
        <v>0</v>
      </c>
      <c r="N64" s="235">
        <f t="shared" si="26"/>
        <v>0</v>
      </c>
      <c r="O64" s="235">
        <f t="shared" si="26"/>
        <v>0</v>
      </c>
      <c r="P64" s="235">
        <f t="shared" si="26"/>
        <v>0</v>
      </c>
    </row>
    <row r="65" spans="1:16" s="18" customFormat="1" ht="27">
      <c r="A65" s="28"/>
      <c r="B65" s="29" t="s">
        <v>97</v>
      </c>
      <c r="C65" s="29"/>
      <c r="D65" s="30" t="s">
        <v>98</v>
      </c>
      <c r="E65" s="235">
        <f t="shared" si="4"/>
        <v>4820562</v>
      </c>
      <c r="F65" s="235">
        <f t="shared" si="5"/>
        <v>4820562</v>
      </c>
      <c r="G65" s="235">
        <f>SUM(G66)</f>
        <v>4820562</v>
      </c>
      <c r="H65" s="235">
        <f>SUM(H66)</f>
        <v>0</v>
      </c>
      <c r="I65" s="235">
        <f t="shared" ref="I65:P65" si="28">SUM(I66)</f>
        <v>0</v>
      </c>
      <c r="J65" s="235">
        <f t="shared" si="28"/>
        <v>0</v>
      </c>
      <c r="K65" s="235">
        <f t="shared" si="28"/>
        <v>0</v>
      </c>
      <c r="L65" s="235">
        <f t="shared" si="7"/>
        <v>0</v>
      </c>
      <c r="M65" s="235">
        <f t="shared" si="28"/>
        <v>0</v>
      </c>
      <c r="N65" s="235">
        <f t="shared" si="28"/>
        <v>0</v>
      </c>
      <c r="O65" s="235">
        <f t="shared" si="28"/>
        <v>0</v>
      </c>
      <c r="P65" s="235">
        <f t="shared" si="28"/>
        <v>0</v>
      </c>
    </row>
    <row r="66" spans="1:16">
      <c r="A66" s="34"/>
      <c r="B66" s="35"/>
      <c r="C66" s="35" t="s">
        <v>99</v>
      </c>
      <c r="D66" s="38" t="s">
        <v>100</v>
      </c>
      <c r="E66" s="237">
        <f t="shared" si="4"/>
        <v>4820562</v>
      </c>
      <c r="F66" s="237">
        <f t="shared" si="5"/>
        <v>4820562</v>
      </c>
      <c r="G66" s="237">
        <v>4820562</v>
      </c>
      <c r="H66" s="237"/>
      <c r="I66" s="237"/>
      <c r="J66" s="237"/>
      <c r="K66" s="237"/>
      <c r="L66" s="237">
        <f t="shared" si="7"/>
        <v>0</v>
      </c>
      <c r="M66" s="237"/>
      <c r="N66" s="237"/>
      <c r="O66" s="237"/>
      <c r="P66" s="237"/>
    </row>
    <row r="67" spans="1:16" s="18" customFormat="1" ht="18">
      <c r="A67" s="28"/>
      <c r="B67" s="29" t="s">
        <v>101</v>
      </c>
      <c r="C67" s="29"/>
      <c r="D67" s="30" t="s">
        <v>102</v>
      </c>
      <c r="E67" s="235">
        <f t="shared" si="4"/>
        <v>2706214</v>
      </c>
      <c r="F67" s="235">
        <f t="shared" si="5"/>
        <v>2706214</v>
      </c>
      <c r="G67" s="235">
        <f>SUM(G68)</f>
        <v>2706214</v>
      </c>
      <c r="H67" s="235">
        <f>SUM(H68)</f>
        <v>0</v>
      </c>
      <c r="I67" s="235">
        <f t="shared" ref="I67:P67" si="29">SUM(I68)</f>
        <v>0</v>
      </c>
      <c r="J67" s="235">
        <f t="shared" si="29"/>
        <v>0</v>
      </c>
      <c r="K67" s="235">
        <f t="shared" si="29"/>
        <v>0</v>
      </c>
      <c r="L67" s="235">
        <f t="shared" si="7"/>
        <v>0</v>
      </c>
      <c r="M67" s="235">
        <f t="shared" si="29"/>
        <v>0</v>
      </c>
      <c r="N67" s="235">
        <f t="shared" si="29"/>
        <v>0</v>
      </c>
      <c r="O67" s="235">
        <f t="shared" si="29"/>
        <v>0</v>
      </c>
      <c r="P67" s="235">
        <f t="shared" si="29"/>
        <v>0</v>
      </c>
    </row>
    <row r="68" spans="1:16">
      <c r="A68" s="34"/>
      <c r="B68" s="35"/>
      <c r="C68" s="35" t="s">
        <v>99</v>
      </c>
      <c r="D68" s="38" t="s">
        <v>100</v>
      </c>
      <c r="E68" s="237">
        <f t="shared" si="4"/>
        <v>2706214</v>
      </c>
      <c r="F68" s="237">
        <f t="shared" si="5"/>
        <v>2706214</v>
      </c>
      <c r="G68" s="237">
        <v>2706214</v>
      </c>
      <c r="H68" s="237"/>
      <c r="I68" s="237"/>
      <c r="J68" s="237"/>
      <c r="K68" s="237"/>
      <c r="L68" s="237">
        <f t="shared" si="7"/>
        <v>0</v>
      </c>
      <c r="M68" s="237"/>
      <c r="N68" s="237"/>
      <c r="O68" s="237"/>
      <c r="P68" s="237"/>
    </row>
    <row r="69" spans="1:16" s="18" customFormat="1" ht="18">
      <c r="A69" s="28"/>
      <c r="B69" s="29" t="s">
        <v>103</v>
      </c>
      <c r="C69" s="29"/>
      <c r="D69" s="30" t="s">
        <v>104</v>
      </c>
      <c r="E69" s="235">
        <f t="shared" si="4"/>
        <v>145580</v>
      </c>
      <c r="F69" s="235">
        <f t="shared" si="5"/>
        <v>145580</v>
      </c>
      <c r="G69" s="235">
        <f>SUM(G70)</f>
        <v>145580</v>
      </c>
      <c r="H69" s="235">
        <f>SUM(H70)</f>
        <v>0</v>
      </c>
      <c r="I69" s="235">
        <f t="shared" ref="I69:P69" si="30">SUM(I70)</f>
        <v>0</v>
      </c>
      <c r="J69" s="235">
        <f t="shared" si="30"/>
        <v>0</v>
      </c>
      <c r="K69" s="235">
        <f t="shared" si="30"/>
        <v>0</v>
      </c>
      <c r="L69" s="235">
        <f t="shared" si="7"/>
        <v>0</v>
      </c>
      <c r="M69" s="235">
        <f t="shared" si="30"/>
        <v>0</v>
      </c>
      <c r="N69" s="235">
        <f t="shared" si="30"/>
        <v>0</v>
      </c>
      <c r="O69" s="235">
        <f t="shared" si="30"/>
        <v>0</v>
      </c>
      <c r="P69" s="235">
        <f t="shared" si="30"/>
        <v>0</v>
      </c>
    </row>
    <row r="70" spans="1:16">
      <c r="A70" s="34"/>
      <c r="B70" s="35"/>
      <c r="C70" s="35" t="s">
        <v>99</v>
      </c>
      <c r="D70" s="38" t="s">
        <v>100</v>
      </c>
      <c r="E70" s="237">
        <f t="shared" si="4"/>
        <v>145580</v>
      </c>
      <c r="F70" s="237">
        <f t="shared" si="5"/>
        <v>145580</v>
      </c>
      <c r="G70" s="237">
        <v>145580</v>
      </c>
      <c r="H70" s="237"/>
      <c r="I70" s="237"/>
      <c r="J70" s="237"/>
      <c r="K70" s="237"/>
      <c r="L70" s="237">
        <f t="shared" si="7"/>
        <v>0</v>
      </c>
      <c r="M70" s="237"/>
      <c r="N70" s="237"/>
      <c r="O70" s="237"/>
      <c r="P70" s="237"/>
    </row>
    <row r="71" spans="1:16" s="13" customFormat="1" ht="15">
      <c r="A71" s="28" t="s">
        <v>105</v>
      </c>
      <c r="B71" s="29"/>
      <c r="C71" s="29"/>
      <c r="D71" s="30" t="s">
        <v>106</v>
      </c>
      <c r="E71" s="235">
        <f t="shared" si="4"/>
        <v>315790</v>
      </c>
      <c r="F71" s="235">
        <f t="shared" si="5"/>
        <v>315790</v>
      </c>
      <c r="G71" s="235">
        <f>SUM(G72)</f>
        <v>55000</v>
      </c>
      <c r="H71" s="235">
        <f>SUM(H72)</f>
        <v>0</v>
      </c>
      <c r="I71" s="235">
        <f t="shared" ref="I71:P72" si="31">SUM(I72)</f>
        <v>0</v>
      </c>
      <c r="J71" s="235">
        <f t="shared" si="31"/>
        <v>0</v>
      </c>
      <c r="K71" s="235">
        <f>SUM(K72+K74)</f>
        <v>260790</v>
      </c>
      <c r="L71" s="235">
        <f t="shared" si="7"/>
        <v>0</v>
      </c>
      <c r="M71" s="235">
        <f>SUM(M72+M74)</f>
        <v>0</v>
      </c>
      <c r="N71" s="235">
        <f>SUM(N72+N74)</f>
        <v>0</v>
      </c>
      <c r="O71" s="235">
        <f>SUM(O72+O74)</f>
        <v>0</v>
      </c>
      <c r="P71" s="235">
        <f>SUM(P72+P74)</f>
        <v>0</v>
      </c>
    </row>
    <row r="72" spans="1:16" s="18" customFormat="1">
      <c r="A72" s="28"/>
      <c r="B72" s="29" t="s">
        <v>107</v>
      </c>
      <c r="C72" s="29"/>
      <c r="D72" s="30" t="s">
        <v>108</v>
      </c>
      <c r="E72" s="235">
        <f t="shared" si="4"/>
        <v>55000</v>
      </c>
      <c r="F72" s="235">
        <f t="shared" si="5"/>
        <v>55000</v>
      </c>
      <c r="G72" s="235">
        <f>SUM(G73)</f>
        <v>55000</v>
      </c>
      <c r="H72" s="235">
        <f>SUM(H73)</f>
        <v>0</v>
      </c>
      <c r="I72" s="235">
        <f t="shared" si="31"/>
        <v>0</v>
      </c>
      <c r="J72" s="235">
        <f t="shared" si="31"/>
        <v>0</v>
      </c>
      <c r="K72" s="235">
        <f t="shared" si="31"/>
        <v>0</v>
      </c>
      <c r="L72" s="235">
        <f t="shared" si="7"/>
        <v>0</v>
      </c>
      <c r="M72" s="235">
        <f t="shared" si="31"/>
        <v>0</v>
      </c>
      <c r="N72" s="235">
        <f t="shared" si="31"/>
        <v>0</v>
      </c>
      <c r="O72" s="235">
        <f t="shared" si="31"/>
        <v>0</v>
      </c>
      <c r="P72" s="235">
        <f t="shared" si="31"/>
        <v>0</v>
      </c>
    </row>
    <row r="73" spans="1:16" ht="19.5">
      <c r="A73" s="34"/>
      <c r="B73" s="35"/>
      <c r="C73" s="35" t="s">
        <v>18</v>
      </c>
      <c r="D73" s="38" t="s">
        <v>19</v>
      </c>
      <c r="E73" s="237">
        <f t="shared" si="4"/>
        <v>55000</v>
      </c>
      <c r="F73" s="237">
        <f t="shared" si="5"/>
        <v>55000</v>
      </c>
      <c r="G73" s="237">
        <v>55000</v>
      </c>
      <c r="H73" s="237"/>
      <c r="I73" s="237"/>
      <c r="J73" s="237"/>
      <c r="K73" s="237"/>
      <c r="L73" s="237">
        <f t="shared" si="7"/>
        <v>0</v>
      </c>
      <c r="M73" s="237"/>
      <c r="N73" s="237"/>
      <c r="O73" s="237"/>
      <c r="P73" s="237"/>
    </row>
    <row r="74" spans="1:16">
      <c r="A74" s="34"/>
      <c r="B74" s="29" t="s">
        <v>379</v>
      </c>
      <c r="C74" s="29"/>
      <c r="D74" s="30" t="s">
        <v>380</v>
      </c>
      <c r="E74" s="235">
        <f>(F74+L74)</f>
        <v>260790</v>
      </c>
      <c r="F74" s="235">
        <f>SUM(G74:K74)</f>
        <v>260790</v>
      </c>
      <c r="G74" s="235">
        <f>SUM(G76:G76)</f>
        <v>0</v>
      </c>
      <c r="H74" s="235">
        <f>SUM(H76:H76)</f>
        <v>0</v>
      </c>
      <c r="I74" s="235">
        <f>SUM(I76:I76)</f>
        <v>0</v>
      </c>
      <c r="J74" s="235">
        <f>SUM(J76:J76)</f>
        <v>0</v>
      </c>
      <c r="K74" s="235">
        <f>SUM(K77:K77)</f>
        <v>260790</v>
      </c>
      <c r="L74" s="235">
        <f t="shared" ref="L74:L104" si="32">SUM(N74:O74)</f>
        <v>0</v>
      </c>
      <c r="M74" s="235">
        <f>SUM(M76:M76)</f>
        <v>0</v>
      </c>
      <c r="N74" s="235">
        <f>SUM(N76:N76)</f>
        <v>0</v>
      </c>
      <c r="O74" s="235">
        <f>SUM(O75:O77)</f>
        <v>0</v>
      </c>
      <c r="P74" s="235">
        <f>SUM(P75:P77)</f>
        <v>0</v>
      </c>
    </row>
    <row r="75" spans="1:16" ht="29.25" hidden="1">
      <c r="A75" s="34"/>
      <c r="B75" s="35"/>
      <c r="C75" s="35" t="s">
        <v>329</v>
      </c>
      <c r="D75" s="38" t="s">
        <v>110</v>
      </c>
      <c r="E75" s="237">
        <f>(F75+L75)</f>
        <v>0</v>
      </c>
      <c r="F75" s="237">
        <f>SUM(G75:K75)</f>
        <v>0</v>
      </c>
      <c r="G75" s="237"/>
      <c r="H75" s="237"/>
      <c r="I75" s="237"/>
      <c r="J75" s="237"/>
      <c r="K75" s="237"/>
      <c r="L75" s="237">
        <f t="shared" si="32"/>
        <v>0</v>
      </c>
      <c r="M75" s="237"/>
      <c r="N75" s="237"/>
      <c r="O75" s="237"/>
      <c r="P75" s="237"/>
    </row>
    <row r="76" spans="1:16" ht="29.25" hidden="1">
      <c r="A76" s="34"/>
      <c r="B76" s="35"/>
      <c r="C76" s="35" t="s">
        <v>111</v>
      </c>
      <c r="D76" s="38" t="s">
        <v>110</v>
      </c>
      <c r="E76" s="237">
        <f>(F76+L76)</f>
        <v>0</v>
      </c>
      <c r="F76" s="237">
        <f>SUM(G76:K76)</f>
        <v>0</v>
      </c>
      <c r="G76" s="237"/>
      <c r="H76" s="237"/>
      <c r="I76" s="237"/>
      <c r="J76" s="237"/>
      <c r="K76" s="237"/>
      <c r="L76" s="237">
        <f t="shared" si="32"/>
        <v>0</v>
      </c>
      <c r="M76" s="237"/>
      <c r="N76" s="237"/>
      <c r="O76" s="237"/>
      <c r="P76" s="237"/>
    </row>
    <row r="77" spans="1:16" ht="29.25">
      <c r="A77" s="34"/>
      <c r="B77" s="35"/>
      <c r="C77" s="35" t="s">
        <v>329</v>
      </c>
      <c r="D77" s="38" t="s">
        <v>337</v>
      </c>
      <c r="E77" s="237">
        <f>(F77+L77)</f>
        <v>260790</v>
      </c>
      <c r="F77" s="237">
        <f>SUM(G77:K77)</f>
        <v>260790</v>
      </c>
      <c r="G77" s="237"/>
      <c r="H77" s="237"/>
      <c r="I77" s="237"/>
      <c r="J77" s="237"/>
      <c r="K77" s="237">
        <v>260790</v>
      </c>
      <c r="L77" s="237">
        <f t="shared" si="32"/>
        <v>0</v>
      </c>
      <c r="M77" s="237"/>
      <c r="N77" s="237"/>
      <c r="O77" s="237">
        <f>SUM(P77)</f>
        <v>0</v>
      </c>
      <c r="P77" s="237"/>
    </row>
    <row r="78" spans="1:16" s="13" customFormat="1" ht="15">
      <c r="A78" s="28" t="s">
        <v>112</v>
      </c>
      <c r="B78" s="29"/>
      <c r="C78" s="29"/>
      <c r="D78" s="30" t="s">
        <v>113</v>
      </c>
      <c r="E78" s="235">
        <f t="shared" ref="E78:E106" si="33">(F78+L78)</f>
        <v>100000</v>
      </c>
      <c r="F78" s="235">
        <f t="shared" ref="F78:F105" si="34">SUM(G78:K78)</f>
        <v>100000</v>
      </c>
      <c r="G78" s="235">
        <f>SUM(G79)</f>
        <v>100000</v>
      </c>
      <c r="H78" s="235">
        <f>SUM(H79)</f>
        <v>0</v>
      </c>
      <c r="I78" s="235">
        <f t="shared" ref="I78:P79" si="35">SUM(I79)</f>
        <v>0</v>
      </c>
      <c r="J78" s="235">
        <f t="shared" si="35"/>
        <v>0</v>
      </c>
      <c r="K78" s="235">
        <f t="shared" si="35"/>
        <v>0</v>
      </c>
      <c r="L78" s="235">
        <f t="shared" si="32"/>
        <v>0</v>
      </c>
      <c r="M78" s="235">
        <f t="shared" si="35"/>
        <v>0</v>
      </c>
      <c r="N78" s="235">
        <f t="shared" si="35"/>
        <v>0</v>
      </c>
      <c r="O78" s="235">
        <f t="shared" si="35"/>
        <v>0</v>
      </c>
      <c r="P78" s="235">
        <f t="shared" si="35"/>
        <v>0</v>
      </c>
    </row>
    <row r="79" spans="1:16" s="18" customFormat="1">
      <c r="A79" s="28"/>
      <c r="B79" s="29" t="s">
        <v>114</v>
      </c>
      <c r="C79" s="29"/>
      <c r="D79" s="30" t="s">
        <v>115</v>
      </c>
      <c r="E79" s="235">
        <f t="shared" si="33"/>
        <v>100000</v>
      </c>
      <c r="F79" s="235">
        <f t="shared" si="34"/>
        <v>100000</v>
      </c>
      <c r="G79" s="235">
        <f>SUM(G80)</f>
        <v>100000</v>
      </c>
      <c r="H79" s="235">
        <f>SUM(H80)</f>
        <v>0</v>
      </c>
      <c r="I79" s="235">
        <f t="shared" si="35"/>
        <v>0</v>
      </c>
      <c r="J79" s="235">
        <f t="shared" si="35"/>
        <v>0</v>
      </c>
      <c r="K79" s="235">
        <f t="shared" si="35"/>
        <v>0</v>
      </c>
      <c r="L79" s="235">
        <f t="shared" si="32"/>
        <v>0</v>
      </c>
      <c r="M79" s="235">
        <f t="shared" si="35"/>
        <v>0</v>
      </c>
      <c r="N79" s="235">
        <f t="shared" si="35"/>
        <v>0</v>
      </c>
      <c r="O79" s="235">
        <f t="shared" si="35"/>
        <v>0</v>
      </c>
      <c r="P79" s="235">
        <f t="shared" si="35"/>
        <v>0</v>
      </c>
    </row>
    <row r="80" spans="1:16" ht="19.5">
      <c r="A80" s="34"/>
      <c r="B80" s="35"/>
      <c r="C80" s="35" t="s">
        <v>116</v>
      </c>
      <c r="D80" s="38" t="s">
        <v>331</v>
      </c>
      <c r="E80" s="237">
        <f t="shared" si="33"/>
        <v>100000</v>
      </c>
      <c r="F80" s="237">
        <f t="shared" si="34"/>
        <v>100000</v>
      </c>
      <c r="G80" s="237">
        <v>100000</v>
      </c>
      <c r="H80" s="237"/>
      <c r="I80" s="237"/>
      <c r="J80" s="237"/>
      <c r="K80" s="237"/>
      <c r="L80" s="237">
        <f t="shared" si="32"/>
        <v>0</v>
      </c>
      <c r="M80" s="237"/>
      <c r="N80" s="237"/>
      <c r="O80" s="237"/>
      <c r="P80" s="237"/>
    </row>
    <row r="81" spans="1:16" s="40" customFormat="1" ht="14.25">
      <c r="A81" s="28" t="s">
        <v>117</v>
      </c>
      <c r="B81" s="29"/>
      <c r="C81" s="29"/>
      <c r="D81" s="30" t="s">
        <v>118</v>
      </c>
      <c r="E81" s="235">
        <f t="shared" si="33"/>
        <v>2921035</v>
      </c>
      <c r="F81" s="235">
        <f t="shared" si="34"/>
        <v>2921035</v>
      </c>
      <c r="G81" s="235">
        <f>(G82+G85+G88+G90+G92+G94+G96)</f>
        <v>520693</v>
      </c>
      <c r="H81" s="235">
        <f>(H82+H85+H88+H90+H92+H94)</f>
        <v>2400342</v>
      </c>
      <c r="I81" s="235">
        <f>(I82+I85+I88+I90+I92+I94)</f>
        <v>0</v>
      </c>
      <c r="J81" s="235">
        <f>(J82+J85+J88+J90+J92+J94)</f>
        <v>0</v>
      </c>
      <c r="K81" s="235">
        <f>(K82+K85+K88+K90+K92+K94)</f>
        <v>0</v>
      </c>
      <c r="L81" s="235">
        <f t="shared" si="32"/>
        <v>0</v>
      </c>
      <c r="M81" s="235">
        <f>(M82+M85+M88+M90+M92+M94)</f>
        <v>0</v>
      </c>
      <c r="N81" s="235">
        <f>(N82+N85+N88+N90+N92+N94)</f>
        <v>0</v>
      </c>
      <c r="O81" s="235">
        <f>(O82+O85+O88+O90+O92+O94)</f>
        <v>0</v>
      </c>
      <c r="P81" s="235">
        <f>(P82+P85+P88+P90+P92+P94)</f>
        <v>0</v>
      </c>
    </row>
    <row r="82" spans="1:16" s="18" customFormat="1" ht="37.5" customHeight="1">
      <c r="A82" s="28"/>
      <c r="B82" s="29" t="s">
        <v>119</v>
      </c>
      <c r="C82" s="29"/>
      <c r="D82" s="41" t="s">
        <v>120</v>
      </c>
      <c r="E82" s="235">
        <f t="shared" si="33"/>
        <v>2414532</v>
      </c>
      <c r="F82" s="235">
        <f t="shared" si="34"/>
        <v>2414532</v>
      </c>
      <c r="G82" s="235">
        <f>SUM(G83:G84)</f>
        <v>20000</v>
      </c>
      <c r="H82" s="235">
        <f>SUM(H83:H84)</f>
        <v>2394532</v>
      </c>
      <c r="I82" s="235">
        <f t="shared" ref="I82:P82" si="36">SUM(I83:I84)</f>
        <v>0</v>
      </c>
      <c r="J82" s="235">
        <f t="shared" si="36"/>
        <v>0</v>
      </c>
      <c r="K82" s="235">
        <f t="shared" si="36"/>
        <v>0</v>
      </c>
      <c r="L82" s="235">
        <f t="shared" si="32"/>
        <v>0</v>
      </c>
      <c r="M82" s="235">
        <f t="shared" ref="M82" si="37">SUM(M83:M84)</f>
        <v>0</v>
      </c>
      <c r="N82" s="235">
        <f t="shared" si="36"/>
        <v>0</v>
      </c>
      <c r="O82" s="235">
        <f t="shared" si="36"/>
        <v>0</v>
      </c>
      <c r="P82" s="235">
        <f t="shared" si="36"/>
        <v>0</v>
      </c>
    </row>
    <row r="83" spans="1:16" ht="48.75">
      <c r="A83" s="34"/>
      <c r="B83" s="35"/>
      <c r="C83" s="35" t="s">
        <v>41</v>
      </c>
      <c r="D83" s="38" t="s">
        <v>42</v>
      </c>
      <c r="E83" s="237">
        <f t="shared" si="33"/>
        <v>2394532</v>
      </c>
      <c r="F83" s="237">
        <f t="shared" si="34"/>
        <v>2394532</v>
      </c>
      <c r="G83" s="237"/>
      <c r="H83" s="237">
        <v>2394532</v>
      </c>
      <c r="I83" s="237"/>
      <c r="J83" s="237"/>
      <c r="K83" s="237"/>
      <c r="L83" s="237">
        <f t="shared" si="32"/>
        <v>0</v>
      </c>
      <c r="M83" s="237"/>
      <c r="N83" s="237"/>
      <c r="O83" s="237"/>
      <c r="P83" s="237"/>
    </row>
    <row r="84" spans="1:16" ht="48.75">
      <c r="A84" s="34"/>
      <c r="B84" s="35"/>
      <c r="C84" s="35" t="s">
        <v>121</v>
      </c>
      <c r="D84" s="21" t="s">
        <v>43</v>
      </c>
      <c r="E84" s="237">
        <f t="shared" si="33"/>
        <v>20000</v>
      </c>
      <c r="F84" s="237">
        <f t="shared" si="34"/>
        <v>20000</v>
      </c>
      <c r="G84" s="237">
        <v>20000</v>
      </c>
      <c r="H84" s="237"/>
      <c r="I84" s="237"/>
      <c r="J84" s="237"/>
      <c r="K84" s="237"/>
      <c r="L84" s="237">
        <f t="shared" si="32"/>
        <v>0</v>
      </c>
      <c r="M84" s="237"/>
      <c r="N84" s="237"/>
      <c r="O84" s="237"/>
      <c r="P84" s="237"/>
    </row>
    <row r="85" spans="1:16" s="18" customFormat="1" ht="45">
      <c r="A85" s="28"/>
      <c r="B85" s="29" t="s">
        <v>122</v>
      </c>
      <c r="C85" s="29"/>
      <c r="D85" s="41" t="s">
        <v>123</v>
      </c>
      <c r="E85" s="235">
        <f t="shared" si="33"/>
        <v>21553</v>
      </c>
      <c r="F85" s="235">
        <f t="shared" si="34"/>
        <v>21553</v>
      </c>
      <c r="G85" s="235">
        <f>SUM(G86,G87)</f>
        <v>15743</v>
      </c>
      <c r="H85" s="235">
        <f>SUM(H86,H87)</f>
        <v>5810</v>
      </c>
      <c r="I85" s="235">
        <f t="shared" ref="I85:P85" si="38">SUM(I86,I87)</f>
        <v>0</v>
      </c>
      <c r="J85" s="235">
        <f t="shared" si="38"/>
        <v>0</v>
      </c>
      <c r="K85" s="235">
        <f t="shared" si="38"/>
        <v>0</v>
      </c>
      <c r="L85" s="235">
        <f t="shared" si="32"/>
        <v>0</v>
      </c>
      <c r="M85" s="235">
        <f t="shared" ref="M85" si="39">SUM(M86,M87)</f>
        <v>0</v>
      </c>
      <c r="N85" s="235">
        <f t="shared" si="38"/>
        <v>0</v>
      </c>
      <c r="O85" s="235">
        <f t="shared" si="38"/>
        <v>0</v>
      </c>
      <c r="P85" s="235">
        <f t="shared" si="38"/>
        <v>0</v>
      </c>
    </row>
    <row r="86" spans="1:16" ht="48.75">
      <c r="A86" s="34"/>
      <c r="B86" s="35"/>
      <c r="C86" s="35" t="s">
        <v>41</v>
      </c>
      <c r="D86" s="38" t="s">
        <v>42</v>
      </c>
      <c r="E86" s="237">
        <f t="shared" si="33"/>
        <v>5810</v>
      </c>
      <c r="F86" s="237">
        <f t="shared" si="34"/>
        <v>5810</v>
      </c>
      <c r="G86" s="237"/>
      <c r="H86" s="237">
        <v>5810</v>
      </c>
      <c r="I86" s="237"/>
      <c r="J86" s="237"/>
      <c r="K86" s="237"/>
      <c r="L86" s="237">
        <f t="shared" si="32"/>
        <v>0</v>
      </c>
      <c r="M86" s="237"/>
      <c r="N86" s="237"/>
      <c r="O86" s="237"/>
      <c r="P86" s="237"/>
    </row>
    <row r="87" spans="1:16" ht="29.25">
      <c r="A87" s="34"/>
      <c r="B87" s="35"/>
      <c r="C87" s="35" t="s">
        <v>124</v>
      </c>
      <c r="D87" s="38" t="s">
        <v>125</v>
      </c>
      <c r="E87" s="237">
        <f t="shared" si="33"/>
        <v>15743</v>
      </c>
      <c r="F87" s="237">
        <f t="shared" si="34"/>
        <v>15743</v>
      </c>
      <c r="G87" s="237">
        <v>15743</v>
      </c>
      <c r="H87" s="237"/>
      <c r="I87" s="237"/>
      <c r="J87" s="237"/>
      <c r="K87" s="237"/>
      <c r="L87" s="237">
        <f t="shared" si="32"/>
        <v>0</v>
      </c>
      <c r="M87" s="237"/>
      <c r="N87" s="237"/>
      <c r="O87" s="237"/>
      <c r="P87" s="237"/>
    </row>
    <row r="88" spans="1:16" s="18" customFormat="1" ht="27">
      <c r="A88" s="28"/>
      <c r="B88" s="29" t="s">
        <v>126</v>
      </c>
      <c r="C88" s="29"/>
      <c r="D88" s="41" t="s">
        <v>127</v>
      </c>
      <c r="E88" s="235">
        <f t="shared" si="33"/>
        <v>12540</v>
      </c>
      <c r="F88" s="235">
        <f t="shared" si="34"/>
        <v>12540</v>
      </c>
      <c r="G88" s="235">
        <f>SUM(G89:G89)</f>
        <v>12540</v>
      </c>
      <c r="H88" s="235">
        <f>SUM(H89:H89)</f>
        <v>0</v>
      </c>
      <c r="I88" s="235">
        <f>SUM(I89:I89)</f>
        <v>0</v>
      </c>
      <c r="J88" s="235">
        <f>SUM(J89:J89)</f>
        <v>0</v>
      </c>
      <c r="K88" s="235">
        <f>SUM(K89:K89)</f>
        <v>0</v>
      </c>
      <c r="L88" s="235">
        <f t="shared" si="32"/>
        <v>0</v>
      </c>
      <c r="M88" s="235">
        <f>SUM(M89:M89)</f>
        <v>0</v>
      </c>
      <c r="N88" s="235">
        <f>SUM(N89:N89)</f>
        <v>0</v>
      </c>
      <c r="O88" s="235">
        <f>SUM(O89:O89)</f>
        <v>0</v>
      </c>
      <c r="P88" s="235">
        <f>SUM(P89:P89)</f>
        <v>0</v>
      </c>
    </row>
    <row r="89" spans="1:16" ht="29.25">
      <c r="A89" s="34"/>
      <c r="B89" s="35"/>
      <c r="C89" s="35" t="s">
        <v>124</v>
      </c>
      <c r="D89" s="38" t="s">
        <v>125</v>
      </c>
      <c r="E89" s="237">
        <f t="shared" si="33"/>
        <v>12540</v>
      </c>
      <c r="F89" s="237">
        <f t="shared" si="34"/>
        <v>12540</v>
      </c>
      <c r="G89" s="237">
        <v>12540</v>
      </c>
      <c r="H89" s="237"/>
      <c r="I89" s="237"/>
      <c r="J89" s="237"/>
      <c r="K89" s="237"/>
      <c r="L89" s="237">
        <f t="shared" si="32"/>
        <v>0</v>
      </c>
      <c r="M89" s="237"/>
      <c r="N89" s="237"/>
      <c r="O89" s="237"/>
      <c r="P89" s="237"/>
    </row>
    <row r="90" spans="1:16">
      <c r="A90" s="34"/>
      <c r="B90" s="29" t="s">
        <v>128</v>
      </c>
      <c r="C90" s="35"/>
      <c r="D90" s="30" t="s">
        <v>129</v>
      </c>
      <c r="E90" s="235">
        <f t="shared" si="33"/>
        <v>191435</v>
      </c>
      <c r="F90" s="235">
        <f t="shared" si="34"/>
        <v>191435</v>
      </c>
      <c r="G90" s="235">
        <f>SUM(G91)</f>
        <v>191435</v>
      </c>
      <c r="H90" s="235">
        <f t="shared" ref="H90:P90" si="40">SUM(H91)</f>
        <v>0</v>
      </c>
      <c r="I90" s="235">
        <f t="shared" si="40"/>
        <v>0</v>
      </c>
      <c r="J90" s="235">
        <f t="shared" si="40"/>
        <v>0</v>
      </c>
      <c r="K90" s="235">
        <f t="shared" si="40"/>
        <v>0</v>
      </c>
      <c r="L90" s="235">
        <f t="shared" si="32"/>
        <v>0</v>
      </c>
      <c r="M90" s="235">
        <f t="shared" si="40"/>
        <v>0</v>
      </c>
      <c r="N90" s="235">
        <f t="shared" si="40"/>
        <v>0</v>
      </c>
      <c r="O90" s="235">
        <f t="shared" si="40"/>
        <v>0</v>
      </c>
      <c r="P90" s="235">
        <f t="shared" si="40"/>
        <v>0</v>
      </c>
    </row>
    <row r="91" spans="1:16" ht="29.25">
      <c r="A91" s="34"/>
      <c r="B91" s="29"/>
      <c r="C91" s="35" t="s">
        <v>124</v>
      </c>
      <c r="D91" s="38" t="s">
        <v>130</v>
      </c>
      <c r="E91" s="237">
        <f t="shared" si="33"/>
        <v>191435</v>
      </c>
      <c r="F91" s="237">
        <f t="shared" si="34"/>
        <v>191435</v>
      </c>
      <c r="G91" s="237">
        <v>191435</v>
      </c>
      <c r="H91" s="237"/>
      <c r="I91" s="237"/>
      <c r="J91" s="237"/>
      <c r="K91" s="237"/>
      <c r="L91" s="237">
        <f t="shared" si="32"/>
        <v>0</v>
      </c>
      <c r="M91" s="237"/>
      <c r="N91" s="237"/>
      <c r="O91" s="237"/>
      <c r="P91" s="237"/>
    </row>
    <row r="92" spans="1:16" s="18" customFormat="1">
      <c r="A92" s="28"/>
      <c r="B92" s="29" t="s">
        <v>131</v>
      </c>
      <c r="C92" s="29"/>
      <c r="D92" s="41" t="s">
        <v>132</v>
      </c>
      <c r="E92" s="235">
        <f t="shared" si="33"/>
        <v>162000</v>
      </c>
      <c r="F92" s="235">
        <f t="shared" si="34"/>
        <v>162000</v>
      </c>
      <c r="G92" s="235">
        <f>SUM(G93)</f>
        <v>162000</v>
      </c>
      <c r="H92" s="235">
        <f>SUM(H93)</f>
        <v>0</v>
      </c>
      <c r="I92" s="235">
        <f t="shared" ref="I92:P92" si="41">SUM(I93)</f>
        <v>0</v>
      </c>
      <c r="J92" s="235">
        <f t="shared" si="41"/>
        <v>0</v>
      </c>
      <c r="K92" s="235">
        <f t="shared" si="41"/>
        <v>0</v>
      </c>
      <c r="L92" s="235">
        <f t="shared" si="32"/>
        <v>0</v>
      </c>
      <c r="M92" s="235">
        <f t="shared" si="41"/>
        <v>0</v>
      </c>
      <c r="N92" s="235">
        <f t="shared" si="41"/>
        <v>0</v>
      </c>
      <c r="O92" s="235">
        <f t="shared" si="41"/>
        <v>0</v>
      </c>
      <c r="P92" s="235">
        <f t="shared" si="41"/>
        <v>0</v>
      </c>
    </row>
    <row r="93" spans="1:16" ht="29.25">
      <c r="A93" s="34"/>
      <c r="B93" s="35"/>
      <c r="C93" s="35" t="s">
        <v>124</v>
      </c>
      <c r="D93" s="38" t="s">
        <v>130</v>
      </c>
      <c r="E93" s="237">
        <f t="shared" si="33"/>
        <v>162000</v>
      </c>
      <c r="F93" s="237">
        <f t="shared" si="34"/>
        <v>162000</v>
      </c>
      <c r="G93" s="237">
        <v>162000</v>
      </c>
      <c r="H93" s="237"/>
      <c r="I93" s="237"/>
      <c r="J93" s="237"/>
      <c r="K93" s="237"/>
      <c r="L93" s="237">
        <f t="shared" si="32"/>
        <v>0</v>
      </c>
      <c r="M93" s="237"/>
      <c r="N93" s="237"/>
      <c r="O93" s="237"/>
      <c r="P93" s="237"/>
    </row>
    <row r="94" spans="1:16" ht="18">
      <c r="A94" s="34"/>
      <c r="B94" s="29" t="s">
        <v>133</v>
      </c>
      <c r="C94" s="29"/>
      <c r="D94" s="41" t="s">
        <v>134</v>
      </c>
      <c r="E94" s="235">
        <f t="shared" si="33"/>
        <v>45000</v>
      </c>
      <c r="F94" s="235">
        <f t="shared" si="34"/>
        <v>45000</v>
      </c>
      <c r="G94" s="235">
        <f>SUM(G95)</f>
        <v>45000</v>
      </c>
      <c r="H94" s="235">
        <f>SUM(H95)</f>
        <v>0</v>
      </c>
      <c r="I94" s="235">
        <f t="shared" ref="I94:P94" si="42">SUM(I95)</f>
        <v>0</v>
      </c>
      <c r="J94" s="235">
        <f t="shared" si="42"/>
        <v>0</v>
      </c>
      <c r="K94" s="235">
        <f t="shared" si="42"/>
        <v>0</v>
      </c>
      <c r="L94" s="235">
        <f t="shared" si="32"/>
        <v>0</v>
      </c>
      <c r="M94" s="235">
        <f t="shared" si="42"/>
        <v>0</v>
      </c>
      <c r="N94" s="235">
        <f t="shared" si="42"/>
        <v>0</v>
      </c>
      <c r="O94" s="235">
        <f t="shared" si="42"/>
        <v>0</v>
      </c>
      <c r="P94" s="235">
        <f t="shared" si="42"/>
        <v>0</v>
      </c>
    </row>
    <row r="95" spans="1:16">
      <c r="A95" s="34"/>
      <c r="B95" s="35"/>
      <c r="C95" s="35" t="s">
        <v>135</v>
      </c>
      <c r="D95" s="38" t="s">
        <v>136</v>
      </c>
      <c r="E95" s="237">
        <f t="shared" si="33"/>
        <v>45000</v>
      </c>
      <c r="F95" s="237">
        <f t="shared" si="34"/>
        <v>45000</v>
      </c>
      <c r="G95" s="237">
        <v>45000</v>
      </c>
      <c r="H95" s="237"/>
      <c r="I95" s="237"/>
      <c r="J95" s="237"/>
      <c r="K95" s="237"/>
      <c r="L95" s="237">
        <f t="shared" si="32"/>
        <v>0</v>
      </c>
      <c r="M95" s="237"/>
      <c r="N95" s="237"/>
      <c r="O95" s="237"/>
      <c r="P95" s="237"/>
    </row>
    <row r="96" spans="1:16">
      <c r="A96" s="34"/>
      <c r="B96" s="29" t="s">
        <v>341</v>
      </c>
      <c r="C96" s="35"/>
      <c r="D96" s="250" t="s">
        <v>348</v>
      </c>
      <c r="E96" s="235">
        <f>SUM(F96+L96)</f>
        <v>73975</v>
      </c>
      <c r="F96" s="235">
        <f>SUM(F97,K97)</f>
        <v>73975</v>
      </c>
      <c r="G96" s="235">
        <f>SUM(G97)</f>
        <v>73975</v>
      </c>
      <c r="H96" s="237"/>
      <c r="I96" s="237"/>
      <c r="J96" s="237"/>
      <c r="K96" s="237"/>
      <c r="L96" s="237"/>
      <c r="M96" s="237"/>
      <c r="N96" s="237"/>
      <c r="O96" s="237"/>
      <c r="P96" s="237"/>
    </row>
    <row r="97" spans="1:16" ht="29.25">
      <c r="A97" s="34"/>
      <c r="B97" s="35"/>
      <c r="C97" s="35" t="s">
        <v>124</v>
      </c>
      <c r="D97" s="38" t="s">
        <v>130</v>
      </c>
      <c r="E97" s="237">
        <f>SUM(F97+L97)</f>
        <v>73975</v>
      </c>
      <c r="F97" s="237">
        <f>SUM(G97:K97)</f>
        <v>73975</v>
      </c>
      <c r="G97" s="237">
        <v>73975</v>
      </c>
      <c r="H97" s="237"/>
      <c r="I97" s="237"/>
      <c r="J97" s="237"/>
      <c r="K97" s="237"/>
      <c r="L97" s="237"/>
      <c r="M97" s="237"/>
      <c r="N97" s="237"/>
      <c r="O97" s="237"/>
      <c r="P97" s="237"/>
    </row>
    <row r="98" spans="1:16" ht="24" customHeight="1">
      <c r="A98" s="29" t="s">
        <v>137</v>
      </c>
      <c r="B98" s="35"/>
      <c r="C98" s="35"/>
      <c r="D98" s="30" t="s">
        <v>327</v>
      </c>
      <c r="E98" s="235">
        <f t="shared" ref="E98:E100" si="43">(F98+L98)</f>
        <v>350000</v>
      </c>
      <c r="F98" s="235">
        <f t="shared" ref="F98:F100" si="44">SUM(G98:K98)</f>
        <v>350000</v>
      </c>
      <c r="G98" s="235">
        <f>SUM(G99,G101)</f>
        <v>350000</v>
      </c>
      <c r="H98" s="235">
        <f t="shared" ref="H98:K98" si="45">SUM(H99,H101)</f>
        <v>0</v>
      </c>
      <c r="I98" s="235">
        <f t="shared" si="45"/>
        <v>0</v>
      </c>
      <c r="J98" s="235">
        <f t="shared" si="45"/>
        <v>0</v>
      </c>
      <c r="K98" s="235">
        <f t="shared" si="45"/>
        <v>0</v>
      </c>
      <c r="L98" s="235">
        <f t="shared" ref="L98:L100" si="46">SUM(N98:O98)</f>
        <v>0</v>
      </c>
      <c r="M98" s="235">
        <f t="shared" ref="M98:P98" si="47">SUM(M99)</f>
        <v>0</v>
      </c>
      <c r="N98" s="235">
        <f t="shared" si="47"/>
        <v>0</v>
      </c>
      <c r="O98" s="235">
        <f t="shared" si="47"/>
        <v>0</v>
      </c>
      <c r="P98" s="235">
        <f t="shared" si="47"/>
        <v>0</v>
      </c>
    </row>
    <row r="99" spans="1:16" hidden="1">
      <c r="A99" s="29"/>
      <c r="B99" s="29" t="s">
        <v>359</v>
      </c>
      <c r="C99" s="29"/>
      <c r="D99" s="41" t="s">
        <v>360</v>
      </c>
      <c r="E99" s="235">
        <f t="shared" si="43"/>
        <v>0</v>
      </c>
      <c r="F99" s="235">
        <f t="shared" si="44"/>
        <v>0</v>
      </c>
      <c r="G99" s="235">
        <f>SUM(G100:G100)</f>
        <v>0</v>
      </c>
      <c r="H99" s="235">
        <f>SUM(H100:H100)</f>
        <v>0</v>
      </c>
      <c r="I99" s="235">
        <f>SUM(I100:I100)</f>
        <v>0</v>
      </c>
      <c r="J99" s="235">
        <f>SUM(J100:J100)</f>
        <v>0</v>
      </c>
      <c r="K99" s="235">
        <f>SUM(K100:K100)</f>
        <v>0</v>
      </c>
      <c r="L99" s="235">
        <f t="shared" si="46"/>
        <v>0</v>
      </c>
      <c r="M99" s="235">
        <f>SUM(M100:M100)</f>
        <v>0</v>
      </c>
      <c r="N99" s="235">
        <f>SUM(N100:N100)</f>
        <v>0</v>
      </c>
      <c r="O99" s="235">
        <f>SUM(O100:O100)</f>
        <v>0</v>
      </c>
      <c r="P99" s="235">
        <f>SUM(P100:P100)</f>
        <v>0</v>
      </c>
    </row>
    <row r="100" spans="1:16" hidden="1">
      <c r="A100" s="35"/>
      <c r="B100" s="35"/>
      <c r="C100" s="35" t="s">
        <v>250</v>
      </c>
      <c r="D100" s="38" t="s">
        <v>251</v>
      </c>
      <c r="E100" s="237">
        <f t="shared" si="43"/>
        <v>0</v>
      </c>
      <c r="F100" s="237">
        <f t="shared" si="44"/>
        <v>0</v>
      </c>
      <c r="G100" s="237">
        <v>0</v>
      </c>
      <c r="H100" s="237"/>
      <c r="I100" s="237"/>
      <c r="J100" s="237"/>
      <c r="K100" s="237"/>
      <c r="L100" s="237">
        <f t="shared" si="46"/>
        <v>0</v>
      </c>
      <c r="M100" s="237"/>
      <c r="N100" s="237"/>
      <c r="O100" s="237"/>
      <c r="P100" s="237"/>
    </row>
    <row r="101" spans="1:16" ht="27">
      <c r="A101" s="35"/>
      <c r="B101" s="29" t="s">
        <v>328</v>
      </c>
      <c r="C101" s="29"/>
      <c r="D101" s="41" t="s">
        <v>330</v>
      </c>
      <c r="E101" s="235">
        <f t="shared" ref="E101:E102" si="48">(F101+L101)</f>
        <v>350000</v>
      </c>
      <c r="F101" s="235">
        <f t="shared" ref="F101:F102" si="49">SUM(G101:K101)</f>
        <v>350000</v>
      </c>
      <c r="G101" s="235">
        <f>SUM(G102:G102)</f>
        <v>350000</v>
      </c>
      <c r="H101" s="235">
        <f>SUM(H102:H102)</f>
        <v>0</v>
      </c>
      <c r="I101" s="235">
        <f>SUM(I102:I102)</f>
        <v>0</v>
      </c>
      <c r="J101" s="235">
        <f>SUM(J102:J102)</f>
        <v>0</v>
      </c>
      <c r="K101" s="235">
        <f>SUM(K102:K102)</f>
        <v>0</v>
      </c>
      <c r="L101" s="235">
        <f t="shared" ref="L101:L102" si="50">SUM(N101:O101)</f>
        <v>0</v>
      </c>
      <c r="M101" s="235">
        <f>SUM(M102:M102)</f>
        <v>0</v>
      </c>
      <c r="N101" s="235">
        <f>SUM(N102:N102)</f>
        <v>0</v>
      </c>
      <c r="O101" s="235">
        <f>SUM(O102:O102)</f>
        <v>0</v>
      </c>
      <c r="P101" s="235">
        <f>SUM(P102:P102)</f>
        <v>0</v>
      </c>
    </row>
    <row r="102" spans="1:16">
      <c r="A102" s="35"/>
      <c r="B102" s="35"/>
      <c r="C102" s="35" t="s">
        <v>250</v>
      </c>
      <c r="D102" s="38" t="s">
        <v>251</v>
      </c>
      <c r="E102" s="237">
        <f t="shared" si="48"/>
        <v>350000</v>
      </c>
      <c r="F102" s="237">
        <f t="shared" si="49"/>
        <v>350000</v>
      </c>
      <c r="G102" s="237">
        <v>350000</v>
      </c>
      <c r="H102" s="237"/>
      <c r="I102" s="237"/>
      <c r="J102" s="237"/>
      <c r="K102" s="237"/>
      <c r="L102" s="237">
        <f t="shared" si="50"/>
        <v>0</v>
      </c>
      <c r="M102" s="237"/>
      <c r="N102" s="237"/>
      <c r="O102" s="237"/>
      <c r="P102" s="237"/>
    </row>
    <row r="103" spans="1:16" hidden="1">
      <c r="A103" s="29" t="s">
        <v>141</v>
      </c>
      <c r="B103" s="35"/>
      <c r="C103" s="35"/>
      <c r="D103" s="30" t="s">
        <v>142</v>
      </c>
      <c r="E103" s="235">
        <f t="shared" si="33"/>
        <v>0</v>
      </c>
      <c r="F103" s="235">
        <f t="shared" si="34"/>
        <v>0</v>
      </c>
      <c r="G103" s="235">
        <f>SUM(G104)</f>
        <v>0</v>
      </c>
      <c r="H103" s="235">
        <f>SUM(H104)</f>
        <v>0</v>
      </c>
      <c r="I103" s="235">
        <f t="shared" ref="I103:P104" si="51">SUM(I104)</f>
        <v>0</v>
      </c>
      <c r="J103" s="235">
        <f t="shared" si="51"/>
        <v>0</v>
      </c>
      <c r="K103" s="235">
        <f t="shared" si="51"/>
        <v>0</v>
      </c>
      <c r="L103" s="235">
        <f t="shared" si="32"/>
        <v>0</v>
      </c>
      <c r="M103" s="235">
        <f t="shared" si="51"/>
        <v>0</v>
      </c>
      <c r="N103" s="235">
        <f t="shared" si="51"/>
        <v>0</v>
      </c>
      <c r="O103" s="235">
        <f t="shared" si="51"/>
        <v>0</v>
      </c>
      <c r="P103" s="235">
        <f t="shared" si="51"/>
        <v>0</v>
      </c>
    </row>
    <row r="104" spans="1:16" hidden="1">
      <c r="A104" s="29"/>
      <c r="B104" s="29" t="s">
        <v>143</v>
      </c>
      <c r="C104" s="29"/>
      <c r="D104" s="41" t="s">
        <v>144</v>
      </c>
      <c r="E104" s="235">
        <f t="shared" si="33"/>
        <v>0</v>
      </c>
      <c r="F104" s="235">
        <f t="shared" si="34"/>
        <v>0</v>
      </c>
      <c r="G104" s="235">
        <f>SUM(G105)</f>
        <v>0</v>
      </c>
      <c r="H104" s="235">
        <f>SUM(H105)</f>
        <v>0</v>
      </c>
      <c r="I104" s="235">
        <f t="shared" si="51"/>
        <v>0</v>
      </c>
      <c r="J104" s="235">
        <f t="shared" si="51"/>
        <v>0</v>
      </c>
      <c r="K104" s="235">
        <f t="shared" si="51"/>
        <v>0</v>
      </c>
      <c r="L104" s="235">
        <f t="shared" si="32"/>
        <v>0</v>
      </c>
      <c r="M104" s="235">
        <f t="shared" si="51"/>
        <v>0</v>
      </c>
      <c r="N104" s="235">
        <f t="shared" si="51"/>
        <v>0</v>
      </c>
      <c r="O104" s="235">
        <f t="shared" si="51"/>
        <v>0</v>
      </c>
      <c r="P104" s="235">
        <f t="shared" si="51"/>
        <v>0</v>
      </c>
    </row>
    <row r="105" spans="1:16" ht="29.25" hidden="1">
      <c r="A105" s="35"/>
      <c r="B105" s="35"/>
      <c r="C105" s="35" t="s">
        <v>332</v>
      </c>
      <c r="D105" s="38" t="s">
        <v>140</v>
      </c>
      <c r="E105" s="237">
        <f t="shared" si="33"/>
        <v>0</v>
      </c>
      <c r="F105" s="237">
        <f t="shared" si="34"/>
        <v>0</v>
      </c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</row>
    <row r="106" spans="1:16" s="43" customFormat="1" ht="20.25" customHeight="1">
      <c r="A106" s="345" t="s">
        <v>145</v>
      </c>
      <c r="B106" s="346"/>
      <c r="C106" s="346"/>
      <c r="D106" s="347"/>
      <c r="E106" s="238">
        <f t="shared" si="33"/>
        <v>21678604</v>
      </c>
      <c r="F106" s="238">
        <f>SUM(G106:K106)</f>
        <v>21058944</v>
      </c>
      <c r="G106" s="238">
        <f t="shared" ref="G106:P106" si="52">SUM(G12+G17+G20+G28+G31+G34+G37+G64+G71+G78+G81+G98+G103)</f>
        <v>18310418</v>
      </c>
      <c r="H106" s="238">
        <f t="shared" si="52"/>
        <v>2487736</v>
      </c>
      <c r="I106" s="238">
        <f t="shared" si="52"/>
        <v>0</v>
      </c>
      <c r="J106" s="238">
        <f t="shared" si="52"/>
        <v>0</v>
      </c>
      <c r="K106" s="238">
        <f t="shared" si="52"/>
        <v>260790</v>
      </c>
      <c r="L106" s="238">
        <f t="shared" si="52"/>
        <v>619660</v>
      </c>
      <c r="M106" s="238">
        <f t="shared" si="52"/>
        <v>90000</v>
      </c>
      <c r="N106" s="238">
        <f t="shared" si="52"/>
        <v>4660</v>
      </c>
      <c r="O106" s="238">
        <f t="shared" si="52"/>
        <v>525000</v>
      </c>
      <c r="P106" s="238">
        <f t="shared" si="52"/>
        <v>525000</v>
      </c>
    </row>
    <row r="107" spans="1:16">
      <c r="B107" s="44"/>
      <c r="C107" s="44"/>
      <c r="D107" s="45" t="s">
        <v>146</v>
      </c>
      <c r="E107" s="46"/>
      <c r="F107" s="46"/>
    </row>
    <row r="108" spans="1:16">
      <c r="A108" s="47"/>
      <c r="B108" s="44"/>
      <c r="C108" s="44"/>
      <c r="D108" s="48" t="s">
        <v>147</v>
      </c>
      <c r="E108" s="49">
        <f>SUM(E30+E33+E36+E83+E86+E87+E89+E91+E70+E68+E66+E93+E97)</f>
        <v>10615785</v>
      </c>
      <c r="F108" s="50"/>
    </row>
    <row r="109" spans="1:16" ht="15" customHeight="1">
      <c r="A109" s="47"/>
      <c r="B109" s="44"/>
      <c r="C109" s="44"/>
      <c r="D109" s="48" t="s">
        <v>325</v>
      </c>
      <c r="E109" s="49">
        <f>O106+K106</f>
        <v>785790</v>
      </c>
      <c r="F109" s="50"/>
    </row>
    <row r="110" spans="1:16">
      <c r="B110" s="51"/>
      <c r="C110" s="44"/>
      <c r="D110" s="48" t="s">
        <v>148</v>
      </c>
      <c r="E110" s="49">
        <f>(E106-E108-E109)</f>
        <v>10277029</v>
      </c>
      <c r="F110" s="50"/>
    </row>
    <row r="111" spans="1:16">
      <c r="B111" s="51"/>
      <c r="C111" s="44"/>
      <c r="D111" s="160"/>
      <c r="E111" s="50"/>
      <c r="F111" s="50"/>
    </row>
    <row r="112" spans="1:16">
      <c r="B112" s="44"/>
      <c r="C112" s="44"/>
      <c r="D112" s="161" t="s">
        <v>282</v>
      </c>
      <c r="E112" s="256">
        <f>E106</f>
        <v>21678604</v>
      </c>
      <c r="F112" s="52"/>
    </row>
    <row r="113" spans="2:6" ht="15" customHeight="1">
      <c r="B113" s="44"/>
      <c r="C113" s="44"/>
      <c r="D113" s="161" t="s">
        <v>283</v>
      </c>
      <c r="E113" s="256">
        <v>23565091</v>
      </c>
      <c r="F113" s="52"/>
    </row>
    <row r="114" spans="2:6" ht="13.5" customHeight="1">
      <c r="B114" s="44"/>
      <c r="C114" s="44"/>
      <c r="D114" s="161" t="s">
        <v>284</v>
      </c>
      <c r="E114" s="256">
        <f>E106-E113</f>
        <v>-1886487</v>
      </c>
      <c r="F114" s="52"/>
    </row>
    <row r="115" spans="2:6" ht="22.5" customHeight="1">
      <c r="B115" s="44"/>
      <c r="C115" s="44"/>
      <c r="D115" s="161" t="s">
        <v>285</v>
      </c>
      <c r="E115" s="162">
        <f>-E114/E106</f>
        <v>8.7020686387370705E-2</v>
      </c>
      <c r="F115" s="52"/>
    </row>
    <row r="116" spans="2:6">
      <c r="B116" s="44"/>
      <c r="C116" s="44"/>
      <c r="D116" s="45"/>
      <c r="E116" s="52"/>
      <c r="F116" s="52"/>
    </row>
    <row r="117" spans="2:6">
      <c r="B117" s="44"/>
      <c r="C117" s="44"/>
      <c r="D117" s="45"/>
      <c r="E117" s="52"/>
      <c r="F117" s="52"/>
    </row>
    <row r="118" spans="2:6">
      <c r="B118" s="44"/>
      <c r="C118" s="44"/>
      <c r="D118" s="45"/>
      <c r="E118" s="52"/>
      <c r="F118" s="52"/>
    </row>
    <row r="119" spans="2:6">
      <c r="B119" s="44"/>
      <c r="C119" s="44"/>
      <c r="D119" s="45"/>
      <c r="E119" s="52"/>
      <c r="F119" s="52"/>
    </row>
    <row r="120" spans="2:6">
      <c r="B120" s="44"/>
      <c r="C120" s="44"/>
      <c r="D120" s="45"/>
      <c r="E120" s="52"/>
      <c r="F120" s="52"/>
    </row>
    <row r="121" spans="2:6">
      <c r="B121" s="44"/>
      <c r="C121" s="44"/>
      <c r="D121" s="45"/>
      <c r="E121" s="52"/>
      <c r="F121" s="52"/>
    </row>
    <row r="122" spans="2:6">
      <c r="B122" s="44"/>
      <c r="C122" s="44"/>
      <c r="D122" s="45"/>
      <c r="E122" s="52"/>
      <c r="F122" s="52"/>
    </row>
    <row r="123" spans="2:6">
      <c r="B123" s="44"/>
      <c r="C123" s="44"/>
      <c r="D123" s="45"/>
      <c r="E123" s="52"/>
      <c r="F123" s="52"/>
    </row>
    <row r="124" spans="2:6">
      <c r="B124" s="44"/>
      <c r="C124" s="44"/>
      <c r="D124" s="45"/>
      <c r="E124" s="52"/>
      <c r="F124" s="52"/>
    </row>
    <row r="125" spans="2:6">
      <c r="B125" s="44"/>
      <c r="C125" s="44"/>
      <c r="D125" s="45"/>
      <c r="E125" s="52"/>
      <c r="F125" s="52"/>
    </row>
    <row r="126" spans="2:6">
      <c r="B126" s="44"/>
      <c r="C126" s="44"/>
      <c r="D126" s="45"/>
      <c r="E126" s="52"/>
      <c r="F126" s="52"/>
    </row>
    <row r="127" spans="2:6">
      <c r="B127" s="44"/>
      <c r="C127" s="44"/>
      <c r="D127" s="45"/>
      <c r="E127" s="52"/>
      <c r="F127" s="52"/>
    </row>
    <row r="128" spans="2:6">
      <c r="B128" s="44"/>
      <c r="C128" s="44"/>
      <c r="D128" s="45"/>
      <c r="E128" s="52"/>
      <c r="F128" s="52"/>
    </row>
    <row r="129" spans="2:6">
      <c r="B129" s="44"/>
      <c r="C129" s="44"/>
      <c r="D129" s="45"/>
      <c r="E129" s="52"/>
      <c r="F129" s="52"/>
    </row>
    <row r="130" spans="2:6">
      <c r="B130" s="44"/>
      <c r="C130" s="44"/>
      <c r="D130" s="45"/>
      <c r="E130" s="52"/>
      <c r="F130" s="52"/>
    </row>
    <row r="131" spans="2:6">
      <c r="B131" s="44"/>
      <c r="C131" s="44"/>
      <c r="D131" s="45"/>
      <c r="E131" s="52"/>
      <c r="F131" s="52"/>
    </row>
    <row r="132" spans="2:6">
      <c r="B132" s="44"/>
      <c r="C132" s="44"/>
      <c r="D132" s="45"/>
      <c r="E132" s="52"/>
      <c r="F132" s="52"/>
    </row>
    <row r="133" spans="2:6">
      <c r="B133" s="44"/>
      <c r="C133" s="44"/>
      <c r="D133" s="45"/>
      <c r="E133" s="52"/>
      <c r="F133" s="52"/>
    </row>
    <row r="134" spans="2:6">
      <c r="B134" s="44"/>
      <c r="C134" s="44"/>
      <c r="D134" s="45"/>
      <c r="E134" s="52"/>
      <c r="F134" s="52"/>
    </row>
    <row r="135" spans="2:6">
      <c r="B135" s="44"/>
      <c r="C135" s="44"/>
      <c r="D135" s="45"/>
      <c r="E135" s="52"/>
      <c r="F135" s="52"/>
    </row>
    <row r="136" spans="2:6">
      <c r="B136" s="44"/>
      <c r="C136" s="44"/>
      <c r="D136" s="45"/>
      <c r="E136" s="52"/>
      <c r="F136" s="52"/>
    </row>
    <row r="137" spans="2:6">
      <c r="B137" s="44"/>
      <c r="C137" s="44"/>
      <c r="D137" s="45"/>
      <c r="E137" s="52"/>
      <c r="F137" s="52"/>
    </row>
    <row r="138" spans="2:6">
      <c r="B138" s="44"/>
      <c r="C138" s="44"/>
      <c r="D138" s="45"/>
      <c r="E138" s="52"/>
      <c r="F138" s="52"/>
    </row>
    <row r="139" spans="2:6">
      <c r="B139" s="44"/>
      <c r="C139" s="44"/>
      <c r="D139" s="45"/>
      <c r="E139" s="52"/>
      <c r="F139" s="52"/>
    </row>
    <row r="140" spans="2:6">
      <c r="B140" s="44"/>
      <c r="C140" s="44"/>
      <c r="D140" s="45"/>
      <c r="E140" s="52"/>
      <c r="F140" s="52"/>
    </row>
    <row r="141" spans="2:6">
      <c r="B141" s="44"/>
      <c r="C141" s="44"/>
      <c r="D141" s="45"/>
      <c r="E141" s="52"/>
      <c r="F141" s="52"/>
    </row>
    <row r="142" spans="2:6">
      <c r="B142" s="44"/>
      <c r="C142" s="44"/>
      <c r="D142" s="45"/>
      <c r="E142" s="52"/>
      <c r="F142" s="52"/>
    </row>
  </sheetData>
  <mergeCells count="20">
    <mergeCell ref="F6:P6"/>
    <mergeCell ref="F7:K7"/>
    <mergeCell ref="L7:P7"/>
    <mergeCell ref="F8:F10"/>
    <mergeCell ref="G8:K8"/>
    <mergeCell ref="M8:P8"/>
    <mergeCell ref="N9:N10"/>
    <mergeCell ref="O9:O10"/>
    <mergeCell ref="A106:D106"/>
    <mergeCell ref="L8:L10"/>
    <mergeCell ref="G9:G10"/>
    <mergeCell ref="H9:H10"/>
    <mergeCell ref="I9:I10"/>
    <mergeCell ref="J9:J10"/>
    <mergeCell ref="K9:K10"/>
    <mergeCell ref="A6:A10"/>
    <mergeCell ref="B6:B10"/>
    <mergeCell ref="C6:C10"/>
    <mergeCell ref="D6:D10"/>
    <mergeCell ref="E6:E10"/>
  </mergeCells>
  <printOptions horizontalCentered="1"/>
  <pageMargins left="0.55118110236220474" right="0.39370078740157483" top="0.6692913385826772" bottom="0.55118110236220474" header="0.51181102362204722" footer="0.31496062992125984"/>
  <pageSetup paperSize="9" scale="87" orientation="landscape" verticalDpi="300" r:id="rId1"/>
  <headerFooter alignWithMargins="0">
    <oddFooter xml:space="preserve">&amp;C
</oddFooter>
  </headerFooter>
  <rowBreaks count="4" manualBreakCount="4">
    <brk id="30" max="15" man="1"/>
    <brk id="46" max="15" man="1"/>
    <brk id="70" max="15" man="1"/>
    <brk id="87" max="1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view="pageLayout" zoomScale="74" zoomScaleNormal="100" zoomScaleSheetLayoutView="100" zoomScalePageLayoutView="74" workbookViewId="0">
      <selection activeCell="I3" sqref="I3"/>
    </sheetView>
  </sheetViews>
  <sheetFormatPr defaultRowHeight="12.75"/>
  <cols>
    <col min="1" max="1" width="3.5" style="52" customWidth="1"/>
    <col min="2" max="2" width="7.125" style="52" customWidth="1"/>
    <col min="3" max="3" width="8.625" style="52" customWidth="1"/>
    <col min="4" max="4" width="5" style="52" customWidth="1"/>
    <col min="5" max="5" width="36.375" style="52" customWidth="1"/>
    <col min="6" max="6" width="19.625" style="52" customWidth="1"/>
    <col min="7" max="16384" width="9" style="52"/>
  </cols>
  <sheetData>
    <row r="1" spans="1:7" ht="21" customHeight="1">
      <c r="A1" s="400" t="s">
        <v>248</v>
      </c>
      <c r="B1" s="400"/>
      <c r="C1" s="400"/>
      <c r="D1" s="400"/>
      <c r="E1" s="400"/>
      <c r="F1" s="400"/>
      <c r="G1" s="6"/>
    </row>
    <row r="2" spans="1:7" ht="20.100000000000001" customHeight="1">
      <c r="A2" s="401" t="s">
        <v>249</v>
      </c>
      <c r="B2" s="401"/>
      <c r="C2" s="401"/>
      <c r="D2" s="401"/>
      <c r="E2" s="401"/>
      <c r="F2" s="401"/>
    </row>
    <row r="3" spans="1:7" ht="20.100000000000001" customHeight="1">
      <c r="A3" s="400" t="s">
        <v>374</v>
      </c>
      <c r="B3" s="400"/>
      <c r="C3" s="400"/>
      <c r="D3" s="400"/>
      <c r="E3" s="400"/>
      <c r="F3" s="400"/>
      <c r="G3" s="6"/>
    </row>
    <row r="4" spans="1:7" ht="20.100000000000001" customHeight="1">
      <c r="F4" s="117" t="s">
        <v>189</v>
      </c>
    </row>
    <row r="5" spans="1:7" ht="20.100000000000001" customHeight="1">
      <c r="A5" s="63" t="s">
        <v>190</v>
      </c>
      <c r="B5" s="63" t="s">
        <v>0</v>
      </c>
      <c r="C5" s="63" t="s">
        <v>186</v>
      </c>
      <c r="D5" s="63" t="s">
        <v>192</v>
      </c>
      <c r="E5" s="63" t="s">
        <v>204</v>
      </c>
      <c r="F5" s="63" t="s">
        <v>206</v>
      </c>
    </row>
    <row r="6" spans="1:7" ht="8.1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</row>
    <row r="7" spans="1:7" ht="16.5" customHeight="1">
      <c r="A7" s="118">
        <v>1</v>
      </c>
      <c r="B7" s="119">
        <v>750</v>
      </c>
      <c r="C7" s="119"/>
      <c r="D7" s="120"/>
      <c r="E7" s="120" t="s">
        <v>38</v>
      </c>
      <c r="F7" s="121">
        <f>SUM(F8)</f>
        <v>88</v>
      </c>
    </row>
    <row r="8" spans="1:7" ht="21.75" customHeight="1">
      <c r="A8" s="122"/>
      <c r="B8" s="122"/>
      <c r="C8" s="105">
        <v>75011</v>
      </c>
      <c r="D8" s="105"/>
      <c r="E8" s="105" t="s">
        <v>40</v>
      </c>
      <c r="F8" s="106">
        <f>SUM(F9)</f>
        <v>88</v>
      </c>
    </row>
    <row r="9" spans="1:7" ht="21.75" customHeight="1">
      <c r="A9" s="122"/>
      <c r="B9" s="122"/>
      <c r="C9" s="122"/>
      <c r="D9" s="123" t="s">
        <v>250</v>
      </c>
      <c r="E9" s="124" t="s">
        <v>251</v>
      </c>
      <c r="F9" s="125">
        <f>SUM(F11:F11)</f>
        <v>88</v>
      </c>
    </row>
    <row r="10" spans="1:7" ht="16.5" customHeight="1">
      <c r="A10" s="122"/>
      <c r="B10" s="122"/>
      <c r="C10" s="122"/>
      <c r="D10" s="127"/>
      <c r="E10" s="127" t="s">
        <v>252</v>
      </c>
      <c r="F10" s="128"/>
    </row>
    <row r="11" spans="1:7" ht="20.25" customHeight="1">
      <c r="A11" s="122"/>
      <c r="B11" s="122"/>
      <c r="C11" s="122"/>
      <c r="D11" s="105"/>
      <c r="E11" s="129" t="s">
        <v>345</v>
      </c>
      <c r="F11" s="106">
        <v>88</v>
      </c>
    </row>
    <row r="12" spans="1:7" ht="18.75" customHeight="1">
      <c r="A12" s="122"/>
      <c r="B12" s="119">
        <v>852</v>
      </c>
      <c r="C12" s="119"/>
      <c r="D12" s="120"/>
      <c r="E12" s="120" t="s">
        <v>118</v>
      </c>
      <c r="F12" s="121">
        <f>SUM(F13)</f>
        <v>32000</v>
      </c>
    </row>
    <row r="13" spans="1:7" ht="38.25" customHeight="1">
      <c r="A13" s="122"/>
      <c r="B13" s="122"/>
      <c r="C13" s="105">
        <v>85212</v>
      </c>
      <c r="D13" s="105"/>
      <c r="E13" s="131" t="s">
        <v>120</v>
      </c>
      <c r="F13" s="106">
        <f>SUM(F14)</f>
        <v>32000</v>
      </c>
    </row>
    <row r="14" spans="1:7" ht="18.75" customHeight="1">
      <c r="A14" s="130"/>
      <c r="B14" s="130"/>
      <c r="C14" s="122"/>
      <c r="D14" s="132" t="s">
        <v>44</v>
      </c>
      <c r="E14" s="124" t="s">
        <v>45</v>
      </c>
      <c r="F14" s="125">
        <v>32000</v>
      </c>
    </row>
    <row r="15" spans="1:7" ht="30" customHeight="1">
      <c r="A15" s="402" t="s">
        <v>203</v>
      </c>
      <c r="B15" s="403"/>
      <c r="C15" s="403"/>
      <c r="D15" s="403"/>
      <c r="E15" s="404"/>
      <c r="F15" s="133">
        <f>SUM(F7,F12)</f>
        <v>32088</v>
      </c>
    </row>
    <row r="17" spans="1:1">
      <c r="A17" s="134"/>
    </row>
    <row r="18" spans="1:1">
      <c r="A18" s="47"/>
    </row>
    <row r="20" spans="1:1">
      <c r="A20" s="47"/>
    </row>
  </sheetData>
  <mergeCells count="4">
    <mergeCell ref="A1:F1"/>
    <mergeCell ref="A2:F2"/>
    <mergeCell ref="A3:F3"/>
    <mergeCell ref="A15:E15"/>
  </mergeCells>
  <printOptions horizontalCentered="1"/>
  <pageMargins left="0.55118110236220474" right="0.51181102362204722" top="1.2035472972972974" bottom="0.98425196850393704" header="0.51181102362204722" footer="0.51181102362204722"/>
  <pageSetup paperSize="9" scale="95" orientation="landscape" r:id="rId1"/>
  <headerFooter alignWithMargins="0">
    <oddHeader>&amp;R&amp;9 Tabela nr &amp;A
do uchwały Rady Gminy Rawa Mazowiecka nr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H24"/>
  <sheetViews>
    <sheetView view="pageLayout" zoomScaleNormal="100" workbookViewId="0">
      <selection activeCell="A20" sqref="A20"/>
    </sheetView>
  </sheetViews>
  <sheetFormatPr defaultRowHeight="12.75"/>
  <cols>
    <col min="1" max="1" width="10.5" style="6" customWidth="1"/>
    <col min="2" max="2" width="12.75" style="6" customWidth="1"/>
    <col min="3" max="3" width="6.5" style="6" hidden="1" customWidth="1"/>
    <col min="4" max="4" width="42.25" style="6" customWidth="1"/>
    <col min="5" max="5" width="11.5" style="6" customWidth="1"/>
    <col min="6" max="6" width="11.625" style="6" customWidth="1"/>
    <col min="7" max="7" width="11.25" style="6" customWidth="1"/>
    <col min="8" max="8" width="9.375" style="6" customWidth="1"/>
    <col min="9" max="16384" width="9" style="6"/>
  </cols>
  <sheetData>
    <row r="4" spans="1:8" ht="14.25">
      <c r="B4" s="141" t="s">
        <v>375</v>
      </c>
    </row>
    <row r="6" spans="1:8" ht="14.25" customHeight="1">
      <c r="A6" s="408" t="s">
        <v>0</v>
      </c>
      <c r="B6" s="421" t="s">
        <v>186</v>
      </c>
      <c r="C6" s="422"/>
      <c r="D6" s="427" t="s">
        <v>204</v>
      </c>
      <c r="E6" s="405" t="s">
        <v>288</v>
      </c>
      <c r="F6" s="406"/>
      <c r="G6" s="406"/>
      <c r="H6" s="407"/>
    </row>
    <row r="7" spans="1:8">
      <c r="A7" s="409"/>
      <c r="B7" s="423"/>
      <c r="C7" s="424"/>
      <c r="D7" s="427"/>
      <c r="E7" s="408" t="s">
        <v>415</v>
      </c>
      <c r="F7" s="163"/>
      <c r="G7" s="164" t="s">
        <v>178</v>
      </c>
      <c r="H7" s="165"/>
    </row>
    <row r="8" spans="1:8" hidden="1">
      <c r="A8" s="409"/>
      <c r="B8" s="423"/>
      <c r="C8" s="424"/>
      <c r="D8" s="427"/>
      <c r="E8" s="409"/>
      <c r="F8" s="156"/>
      <c r="G8" s="142"/>
      <c r="H8" s="142"/>
    </row>
    <row r="9" spans="1:8">
      <c r="A9" s="410"/>
      <c r="B9" s="425"/>
      <c r="C9" s="426"/>
      <c r="D9" s="427"/>
      <c r="E9" s="410"/>
      <c r="F9" s="156" t="s">
        <v>264</v>
      </c>
      <c r="G9" s="142" t="s">
        <v>265</v>
      </c>
      <c r="H9" s="142" t="s">
        <v>266</v>
      </c>
    </row>
    <row r="10" spans="1:8" ht="13.5" thickBot="1">
      <c r="A10" s="145">
        <v>1</v>
      </c>
      <c r="B10" s="428">
        <v>2</v>
      </c>
      <c r="C10" s="429"/>
      <c r="D10" s="145">
        <v>3</v>
      </c>
      <c r="E10" s="145">
        <v>4</v>
      </c>
      <c r="F10" s="145">
        <v>5</v>
      </c>
      <c r="G10" s="145">
        <v>6</v>
      </c>
      <c r="H10" s="145">
        <v>7</v>
      </c>
    </row>
    <row r="11" spans="1:8" ht="20.25" customHeight="1" thickTop="1" thickBot="1">
      <c r="A11" s="411" t="s">
        <v>267</v>
      </c>
      <c r="B11" s="412"/>
      <c r="C11" s="413"/>
      <c r="D11" s="146" t="s">
        <v>268</v>
      </c>
      <c r="E11" s="261">
        <f>SUM(F11:H11)</f>
        <v>580000</v>
      </c>
      <c r="F11" s="261">
        <f>SUM(F12:F15)</f>
        <v>308000</v>
      </c>
      <c r="G11" s="261">
        <f t="shared" ref="G11:H11" si="0">SUM(G12:G15)</f>
        <v>260000</v>
      </c>
      <c r="H11" s="261">
        <f t="shared" si="0"/>
        <v>12000</v>
      </c>
    </row>
    <row r="12" spans="1:8" ht="18.75" customHeight="1" thickTop="1">
      <c r="A12" s="260" t="s">
        <v>14</v>
      </c>
      <c r="B12" s="418" t="s">
        <v>362</v>
      </c>
      <c r="C12" s="419"/>
      <c r="D12" s="144" t="s">
        <v>363</v>
      </c>
      <c r="E12" s="169">
        <f t="shared" ref="E12:E23" si="1">SUM(F12:H12)</f>
        <v>10000</v>
      </c>
      <c r="F12" s="262"/>
      <c r="G12" s="262"/>
      <c r="H12" s="169">
        <v>10000</v>
      </c>
    </row>
    <row r="13" spans="1:8" ht="20.25" customHeight="1">
      <c r="A13" s="144">
        <v>400</v>
      </c>
      <c r="B13" s="414">
        <v>40002</v>
      </c>
      <c r="C13" s="415"/>
      <c r="D13" s="144" t="s">
        <v>263</v>
      </c>
      <c r="E13" s="169">
        <f>SUM(F13:H13)</f>
        <v>260000</v>
      </c>
      <c r="F13" s="169"/>
      <c r="G13" s="169">
        <v>260000</v>
      </c>
      <c r="H13" s="169"/>
    </row>
    <row r="14" spans="1:8" ht="24" customHeight="1">
      <c r="A14" s="144">
        <v>853</v>
      </c>
      <c r="B14" s="318">
        <v>85333</v>
      </c>
      <c r="C14" s="319"/>
      <c r="D14" s="144" t="s">
        <v>416</v>
      </c>
      <c r="E14" s="169">
        <f t="shared" si="1"/>
        <v>2000</v>
      </c>
      <c r="F14" s="169"/>
      <c r="G14" s="169"/>
      <c r="H14" s="169">
        <v>2000</v>
      </c>
    </row>
    <row r="15" spans="1:8" ht="21" customHeight="1" thickBot="1">
      <c r="A15" s="143">
        <v>921</v>
      </c>
      <c r="B15" s="416">
        <v>92116</v>
      </c>
      <c r="C15" s="417"/>
      <c r="D15" s="143" t="s">
        <v>262</v>
      </c>
      <c r="E15" s="169">
        <f t="shared" si="1"/>
        <v>308000</v>
      </c>
      <c r="F15" s="169">
        <v>308000</v>
      </c>
      <c r="G15" s="169"/>
      <c r="H15" s="169"/>
    </row>
    <row r="16" spans="1:8" ht="25.5" customHeight="1" thickTop="1" thickBot="1">
      <c r="A16" s="411" t="s">
        <v>269</v>
      </c>
      <c r="B16" s="412"/>
      <c r="C16" s="420"/>
      <c r="D16" s="147" t="s">
        <v>260</v>
      </c>
      <c r="E16" s="170">
        <f t="shared" si="1"/>
        <v>407000</v>
      </c>
      <c r="F16" s="166">
        <f>SUM(F17:F19)</f>
        <v>150000</v>
      </c>
      <c r="G16" s="166">
        <f>SUM(G17:G19)</f>
        <v>0</v>
      </c>
      <c r="H16" s="167">
        <f>SUM(H17:H22)</f>
        <v>257000</v>
      </c>
    </row>
    <row r="17" spans="1:8" ht="20.25" customHeight="1" thickTop="1" thickBot="1">
      <c r="A17" s="260" t="s">
        <v>14</v>
      </c>
      <c r="B17" s="335" t="s">
        <v>16</v>
      </c>
      <c r="C17" s="241"/>
      <c r="D17" s="144" t="s">
        <v>414</v>
      </c>
      <c r="E17" s="168">
        <f t="shared" si="1"/>
        <v>90000</v>
      </c>
      <c r="F17" s="168"/>
      <c r="G17" s="168"/>
      <c r="H17" s="168">
        <v>90000</v>
      </c>
    </row>
    <row r="18" spans="1:8" ht="20.25" customHeight="1" thickTop="1" thickBot="1">
      <c r="A18" s="253">
        <v>801</v>
      </c>
      <c r="B18" s="143">
        <v>80106</v>
      </c>
      <c r="C18" s="241"/>
      <c r="D18" s="144" t="s">
        <v>356</v>
      </c>
      <c r="E18" s="168">
        <f t="shared" si="1"/>
        <v>150000</v>
      </c>
      <c r="F18" s="168">
        <v>150000</v>
      </c>
      <c r="G18" s="168"/>
      <c r="H18" s="168"/>
    </row>
    <row r="19" spans="1:8" ht="28.5" customHeight="1" thickTop="1">
      <c r="A19" s="144">
        <v>851</v>
      </c>
      <c r="B19" s="253">
        <v>85154</v>
      </c>
      <c r="C19" s="241"/>
      <c r="D19" s="144" t="s">
        <v>261</v>
      </c>
      <c r="E19" s="168">
        <f t="shared" ref="E19:E21" si="2">SUM(F19:H19)</f>
        <v>7000</v>
      </c>
      <c r="F19" s="168"/>
      <c r="G19" s="168"/>
      <c r="H19" s="168">
        <v>7000</v>
      </c>
    </row>
    <row r="20" spans="1:8" ht="16.5" customHeight="1">
      <c r="A20" s="144">
        <v>900</v>
      </c>
      <c r="B20" s="253">
        <v>90095</v>
      </c>
      <c r="C20" s="257"/>
      <c r="D20" s="144" t="s">
        <v>357</v>
      </c>
      <c r="E20" s="168">
        <f t="shared" si="2"/>
        <v>50000</v>
      </c>
      <c r="F20" s="168"/>
      <c r="G20" s="168"/>
      <c r="H20" s="168">
        <v>50000</v>
      </c>
    </row>
    <row r="21" spans="1:8" ht="28.5" customHeight="1">
      <c r="A21" s="144">
        <v>921</v>
      </c>
      <c r="B21" s="253">
        <v>92195</v>
      </c>
      <c r="C21" s="257"/>
      <c r="D21" s="144" t="s">
        <v>355</v>
      </c>
      <c r="E21" s="168">
        <f t="shared" si="2"/>
        <v>5000</v>
      </c>
      <c r="F21" s="168"/>
      <c r="G21" s="168"/>
      <c r="H21" s="168">
        <v>5000</v>
      </c>
    </row>
    <row r="22" spans="1:8" ht="28.5" customHeight="1" thickBot="1">
      <c r="A22" s="143">
        <v>926</v>
      </c>
      <c r="B22" s="416">
        <v>92605</v>
      </c>
      <c r="C22" s="417"/>
      <c r="D22" s="143" t="s">
        <v>270</v>
      </c>
      <c r="E22" s="169">
        <f t="shared" ref="E22" si="3">SUM(F22:H22)</f>
        <v>105000</v>
      </c>
      <c r="F22" s="169"/>
      <c r="G22" s="169"/>
      <c r="H22" s="169">
        <v>105000</v>
      </c>
    </row>
    <row r="23" spans="1:8" ht="27.75" customHeight="1" thickTop="1" thickBot="1">
      <c r="A23" s="411" t="s">
        <v>203</v>
      </c>
      <c r="B23" s="412"/>
      <c r="C23" s="412"/>
      <c r="D23" s="413"/>
      <c r="E23" s="166">
        <f t="shared" si="1"/>
        <v>987000</v>
      </c>
      <c r="F23" s="166">
        <f>SUM(F11+F16)</f>
        <v>458000</v>
      </c>
      <c r="G23" s="166">
        <f>SUM(G11+G16)</f>
        <v>260000</v>
      </c>
      <c r="H23" s="167">
        <f>SUM(H11+H16)</f>
        <v>269000</v>
      </c>
    </row>
    <row r="24" spans="1:8" ht="13.5" thickTop="1"/>
  </sheetData>
  <mergeCells count="13">
    <mergeCell ref="A16:C16"/>
    <mergeCell ref="A23:D23"/>
    <mergeCell ref="A6:A9"/>
    <mergeCell ref="B6:C9"/>
    <mergeCell ref="D6:D9"/>
    <mergeCell ref="B10:C10"/>
    <mergeCell ref="B22:C22"/>
    <mergeCell ref="E6:H6"/>
    <mergeCell ref="E7:E9"/>
    <mergeCell ref="A11:C11"/>
    <mergeCell ref="B13:C13"/>
    <mergeCell ref="B15:C15"/>
    <mergeCell ref="B12:C12"/>
  </mergeCells>
  <pageMargins left="0.7" right="0.7" top="1.0625" bottom="0.75" header="0.3" footer="0.3"/>
  <pageSetup paperSize="9" orientation="landscape" r:id="rId1"/>
  <headerFooter>
    <oddHeader xml:space="preserve">&amp;R&amp;A
do uchwały Rady Gminy Rawa Mazowiecka nr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view="pageLayout" zoomScale="90" zoomScaleNormal="100" zoomScaleSheetLayoutView="100" zoomScalePageLayoutView="90" workbookViewId="0">
      <selection activeCell="G10" sqref="G10"/>
    </sheetView>
  </sheetViews>
  <sheetFormatPr defaultRowHeight="12.75"/>
  <cols>
    <col min="1" max="1" width="2.75" style="6" customWidth="1"/>
    <col min="2" max="2" width="23.625" style="6" customWidth="1"/>
    <col min="3" max="3" width="10.25" style="6" customWidth="1"/>
    <col min="4" max="4" width="11.375" style="6" customWidth="1"/>
    <col min="5" max="5" width="12" style="6" customWidth="1"/>
    <col min="6" max="6" width="9.875" style="6" customWidth="1"/>
    <col min="7" max="7" width="9" style="6" customWidth="1"/>
    <col min="8" max="8" width="11.5" style="6" customWidth="1"/>
    <col min="9" max="9" width="9.25" style="6" bestFit="1" customWidth="1"/>
    <col min="10" max="10" width="12.375" style="6" customWidth="1"/>
    <col min="11" max="11" width="11.875" style="6" customWidth="1"/>
    <col min="12" max="12" width="9" style="6"/>
    <col min="13" max="13" width="1.25" style="6" customWidth="1"/>
    <col min="14" max="14" width="8" style="6" hidden="1" customWidth="1"/>
    <col min="15" max="16384" width="9" style="6"/>
  </cols>
  <sheetData>
    <row r="1" spans="1:11" ht="23.25" customHeight="1">
      <c r="A1" s="430" t="s">
        <v>376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1" ht="5.25" customHeight="1">
      <c r="A2" s="430"/>
      <c r="B2" s="430"/>
      <c r="C2" s="430"/>
      <c r="D2" s="430"/>
      <c r="E2" s="430"/>
      <c r="F2" s="430"/>
      <c r="G2" s="430"/>
      <c r="H2" s="430"/>
      <c r="I2" s="430"/>
      <c r="J2" s="430"/>
    </row>
    <row r="3" spans="1:11" ht="6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1">
      <c r="A4" s="52"/>
      <c r="B4" s="52"/>
      <c r="C4" s="52"/>
      <c r="D4" s="52"/>
      <c r="E4" s="52"/>
      <c r="F4" s="52"/>
      <c r="G4" s="52"/>
      <c r="H4" s="52"/>
      <c r="I4" s="52"/>
      <c r="K4" s="62" t="s">
        <v>189</v>
      </c>
    </row>
    <row r="5" spans="1:11" ht="15" customHeight="1">
      <c r="A5" s="356" t="s">
        <v>190</v>
      </c>
      <c r="B5" s="356" t="s">
        <v>258</v>
      </c>
      <c r="C5" s="377" t="s">
        <v>271</v>
      </c>
      <c r="D5" s="431" t="s">
        <v>272</v>
      </c>
      <c r="E5" s="432"/>
      <c r="F5" s="432"/>
      <c r="G5" s="433"/>
      <c r="H5" s="377" t="s">
        <v>210</v>
      </c>
      <c r="I5" s="377"/>
      <c r="J5" s="377" t="s">
        <v>273</v>
      </c>
      <c r="K5" s="377" t="s">
        <v>287</v>
      </c>
    </row>
    <row r="6" spans="1:11" ht="15" customHeight="1">
      <c r="A6" s="356"/>
      <c r="B6" s="356"/>
      <c r="C6" s="377"/>
      <c r="D6" s="377" t="s">
        <v>7</v>
      </c>
      <c r="E6" s="436" t="s">
        <v>146</v>
      </c>
      <c r="F6" s="437"/>
      <c r="G6" s="438"/>
      <c r="H6" s="377" t="s">
        <v>7</v>
      </c>
      <c r="I6" s="377" t="s">
        <v>274</v>
      </c>
      <c r="J6" s="377"/>
      <c r="K6" s="377"/>
    </row>
    <row r="7" spans="1:11" ht="18" customHeight="1">
      <c r="A7" s="356"/>
      <c r="B7" s="356"/>
      <c r="C7" s="377"/>
      <c r="D7" s="377"/>
      <c r="E7" s="439" t="s">
        <v>275</v>
      </c>
      <c r="F7" s="436" t="s">
        <v>146</v>
      </c>
      <c r="G7" s="438"/>
      <c r="H7" s="377"/>
      <c r="I7" s="377"/>
      <c r="J7" s="377"/>
      <c r="K7" s="377"/>
    </row>
    <row r="8" spans="1:11" ht="42" customHeight="1">
      <c r="A8" s="356"/>
      <c r="B8" s="356"/>
      <c r="C8" s="377"/>
      <c r="D8" s="377"/>
      <c r="E8" s="440"/>
      <c r="F8" s="148" t="s">
        <v>276</v>
      </c>
      <c r="G8" s="148" t="s">
        <v>277</v>
      </c>
      <c r="H8" s="377"/>
      <c r="I8" s="377"/>
      <c r="J8" s="377"/>
      <c r="K8" s="377"/>
    </row>
    <row r="9" spans="1:11" ht="8.1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</row>
    <row r="10" spans="1:11" ht="41.25" customHeight="1">
      <c r="A10" s="149" t="s">
        <v>259</v>
      </c>
      <c r="B10" s="150" t="s">
        <v>263</v>
      </c>
      <c r="C10" s="242">
        <v>76010</v>
      </c>
      <c r="D10" s="242">
        <v>1126000</v>
      </c>
      <c r="E10" s="243">
        <f>SUM(F10:G10)</f>
        <v>260000</v>
      </c>
      <c r="F10" s="243">
        <v>260000</v>
      </c>
      <c r="G10" s="243">
        <v>0</v>
      </c>
      <c r="H10" s="242">
        <v>1126000</v>
      </c>
      <c r="I10" s="243">
        <v>0</v>
      </c>
      <c r="J10" s="243">
        <f>(C10+D10-H10)</f>
        <v>76010</v>
      </c>
      <c r="K10" s="149" t="s">
        <v>278</v>
      </c>
    </row>
    <row r="11" spans="1:11" ht="32.25" customHeight="1">
      <c r="A11" s="434" t="s">
        <v>203</v>
      </c>
      <c r="B11" s="434"/>
      <c r="C11" s="199">
        <f>SUM(C10)</f>
        <v>76010</v>
      </c>
      <c r="D11" s="199">
        <f>SUM(D10)</f>
        <v>1126000</v>
      </c>
      <c r="E11" s="199">
        <f t="shared" ref="E11:J11" si="0">SUM(E10)</f>
        <v>260000</v>
      </c>
      <c r="F11" s="199">
        <f t="shared" si="0"/>
        <v>260000</v>
      </c>
      <c r="G11" s="199">
        <f t="shared" si="0"/>
        <v>0</v>
      </c>
      <c r="H11" s="199">
        <f t="shared" si="0"/>
        <v>1126000</v>
      </c>
      <c r="I11" s="199">
        <f t="shared" si="0"/>
        <v>0</v>
      </c>
      <c r="J11" s="199">
        <f t="shared" si="0"/>
        <v>76010</v>
      </c>
      <c r="K11" s="151"/>
    </row>
    <row r="12" spans="1:11" ht="19.5" customHeight="1">
      <c r="A12" s="112"/>
      <c r="B12" s="152"/>
      <c r="C12" s="113"/>
      <c r="D12" s="113"/>
      <c r="E12" s="113"/>
      <c r="F12" s="113"/>
      <c r="G12" s="113"/>
      <c r="H12" s="113"/>
      <c r="I12" s="113"/>
      <c r="J12" s="113"/>
      <c r="K12" s="112"/>
    </row>
    <row r="13" spans="1:11" ht="19.5" customHeight="1">
      <c r="A13" s="112"/>
      <c r="B13" s="152"/>
      <c r="C13" s="113"/>
      <c r="D13" s="113"/>
      <c r="E13" s="113"/>
      <c r="F13" s="113"/>
      <c r="G13" s="113"/>
      <c r="H13" s="113"/>
      <c r="I13" s="113"/>
      <c r="J13" s="113"/>
      <c r="K13" s="112"/>
    </row>
    <row r="14" spans="1:11" ht="19.5" customHeight="1">
      <c r="A14" s="112"/>
      <c r="B14" s="152"/>
      <c r="C14" s="113"/>
      <c r="D14" s="113"/>
      <c r="E14" s="113"/>
      <c r="F14" s="113"/>
      <c r="G14" s="113"/>
      <c r="H14" s="113"/>
      <c r="I14" s="113"/>
      <c r="J14" s="113"/>
      <c r="K14" s="112"/>
    </row>
    <row r="15" spans="1:11" ht="19.5" customHeight="1">
      <c r="A15" s="112"/>
      <c r="B15" s="152"/>
      <c r="C15" s="113"/>
      <c r="D15" s="113"/>
      <c r="E15" s="113"/>
      <c r="F15" s="113"/>
      <c r="G15" s="113"/>
      <c r="H15" s="113"/>
      <c r="I15" s="113"/>
      <c r="J15" s="113"/>
      <c r="K15" s="112"/>
    </row>
    <row r="16" spans="1:11" ht="19.5" customHeight="1">
      <c r="A16" s="112"/>
      <c r="B16" s="113"/>
      <c r="C16" s="113"/>
      <c r="D16" s="113"/>
      <c r="E16" s="113"/>
      <c r="F16" s="112"/>
      <c r="G16" s="113"/>
      <c r="H16" s="113"/>
      <c r="I16" s="113"/>
      <c r="J16" s="113"/>
      <c r="K16" s="112"/>
    </row>
    <row r="17" spans="1:11" ht="19.5" customHeight="1">
      <c r="A17" s="112"/>
      <c r="B17" s="153"/>
      <c r="C17" s="113"/>
      <c r="D17" s="113"/>
      <c r="E17" s="113"/>
      <c r="F17" s="112"/>
      <c r="G17" s="113"/>
      <c r="H17" s="113"/>
      <c r="I17" s="113"/>
      <c r="J17" s="113"/>
      <c r="K17" s="112"/>
    </row>
    <row r="18" spans="1:11" ht="19.5" customHeight="1">
      <c r="A18" s="112"/>
      <c r="B18" s="152"/>
      <c r="C18" s="113"/>
      <c r="D18" s="113"/>
      <c r="E18" s="113"/>
      <c r="F18" s="112"/>
      <c r="G18" s="113"/>
      <c r="H18" s="113"/>
      <c r="I18" s="113"/>
      <c r="J18" s="113"/>
      <c r="K18" s="112"/>
    </row>
    <row r="19" spans="1:11" ht="19.5" customHeight="1">
      <c r="A19" s="112"/>
      <c r="B19" s="152"/>
      <c r="C19" s="113"/>
      <c r="D19" s="113"/>
      <c r="E19" s="113"/>
      <c r="F19" s="112"/>
      <c r="G19" s="113"/>
      <c r="H19" s="113"/>
      <c r="I19" s="113"/>
      <c r="J19" s="113"/>
      <c r="K19" s="112"/>
    </row>
    <row r="20" spans="1:11" ht="19.5" customHeight="1">
      <c r="A20" s="112"/>
      <c r="B20" s="152"/>
      <c r="C20" s="113"/>
      <c r="D20" s="113"/>
      <c r="E20" s="113"/>
      <c r="F20" s="112"/>
      <c r="G20" s="113"/>
      <c r="H20" s="113"/>
      <c r="I20" s="113"/>
      <c r="J20" s="113"/>
      <c r="K20" s="112"/>
    </row>
    <row r="21" spans="1:11" ht="19.5" customHeight="1">
      <c r="A21" s="112"/>
      <c r="B21" s="152"/>
      <c r="C21" s="113"/>
      <c r="D21" s="113"/>
      <c r="E21" s="113"/>
      <c r="F21" s="112"/>
      <c r="G21" s="113"/>
      <c r="H21" s="113"/>
      <c r="I21" s="113"/>
      <c r="J21" s="113"/>
      <c r="K21" s="112"/>
    </row>
    <row r="22" spans="1:11" ht="19.5" customHeight="1">
      <c r="A22" s="112"/>
      <c r="B22" s="154"/>
      <c r="C22" s="113"/>
      <c r="D22" s="113"/>
      <c r="E22" s="112"/>
      <c r="F22" s="112"/>
      <c r="G22" s="112"/>
      <c r="H22" s="113"/>
      <c r="I22" s="112"/>
      <c r="J22" s="113"/>
      <c r="K22" s="113"/>
    </row>
    <row r="23" spans="1:11" ht="19.5" customHeight="1">
      <c r="A23" s="113"/>
      <c r="B23" s="153"/>
      <c r="C23" s="113"/>
      <c r="D23" s="113"/>
      <c r="E23" s="112"/>
      <c r="F23" s="112"/>
      <c r="G23" s="112"/>
      <c r="H23" s="113"/>
      <c r="I23" s="112"/>
      <c r="J23" s="113"/>
      <c r="K23" s="113"/>
    </row>
    <row r="24" spans="1:11" ht="19.5" customHeight="1">
      <c r="A24" s="113"/>
      <c r="B24" s="152"/>
      <c r="C24" s="113"/>
      <c r="D24" s="113"/>
      <c r="E24" s="112"/>
      <c r="F24" s="112"/>
      <c r="G24" s="112"/>
      <c r="H24" s="113"/>
      <c r="I24" s="112"/>
      <c r="J24" s="113"/>
      <c r="K24" s="113"/>
    </row>
    <row r="25" spans="1:11" ht="19.5" customHeight="1">
      <c r="A25" s="113"/>
      <c r="B25" s="152"/>
      <c r="C25" s="113"/>
      <c r="D25" s="113"/>
      <c r="E25" s="112"/>
      <c r="F25" s="112"/>
      <c r="G25" s="112"/>
      <c r="H25" s="113"/>
      <c r="I25" s="112"/>
      <c r="J25" s="113"/>
      <c r="K25" s="113"/>
    </row>
    <row r="26" spans="1:11" ht="19.5" customHeight="1">
      <c r="A26" s="113"/>
      <c r="B26" s="152"/>
      <c r="C26" s="113"/>
      <c r="D26" s="113"/>
      <c r="E26" s="112"/>
      <c r="F26" s="112"/>
      <c r="G26" s="112"/>
      <c r="H26" s="113"/>
      <c r="I26" s="112"/>
      <c r="J26" s="113"/>
      <c r="K26" s="113"/>
    </row>
    <row r="27" spans="1:11" ht="19.5" customHeight="1">
      <c r="A27" s="113"/>
      <c r="B27" s="152"/>
      <c r="C27" s="113"/>
      <c r="D27" s="113"/>
      <c r="E27" s="112"/>
      <c r="F27" s="112"/>
      <c r="G27" s="112"/>
      <c r="H27" s="113"/>
      <c r="I27" s="112"/>
      <c r="J27" s="113"/>
      <c r="K27" s="113"/>
    </row>
    <row r="28" spans="1:11" s="18" customFormat="1" ht="19.5" customHeight="1">
      <c r="A28" s="435"/>
      <c r="B28" s="435"/>
      <c r="C28" s="155"/>
      <c r="D28" s="155"/>
      <c r="E28" s="155"/>
      <c r="F28" s="155"/>
      <c r="G28" s="155"/>
      <c r="H28" s="155"/>
      <c r="I28" s="155"/>
      <c r="J28" s="155"/>
      <c r="K28" s="155"/>
    </row>
    <row r="29" spans="1:11" ht="4.5" customHeight="1"/>
    <row r="30" spans="1:11" ht="12.75" customHeight="1">
      <c r="A30" s="134"/>
    </row>
    <row r="31" spans="1:11">
      <c r="A31" s="134"/>
    </row>
    <row r="32" spans="1:11">
      <c r="A32" s="134"/>
    </row>
    <row r="33" spans="1:1">
      <c r="A33" s="134"/>
    </row>
  </sheetData>
  <mergeCells count="17">
    <mergeCell ref="A11:B11"/>
    <mergeCell ref="A28:B28"/>
    <mergeCell ref="K5:K8"/>
    <mergeCell ref="D6:D8"/>
    <mergeCell ref="E6:G6"/>
    <mergeCell ref="H6:H8"/>
    <mergeCell ref="I6:I8"/>
    <mergeCell ref="E7:E8"/>
    <mergeCell ref="F7:G7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1102362204722" right="0.51181102362204722" top="1.08" bottom="0.63" header="0.51181102362204722" footer="0.51181102362204722"/>
  <pageSetup paperSize="9" scale="85" orientation="landscape" r:id="rId1"/>
  <headerFooter alignWithMargins="0">
    <oddHeader>&amp;R&amp;9&amp;A
do uchwały Rady Gminy Rawa Mazowiecka nr 
z dnia  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Normal="100" zoomScaleSheetLayoutView="100" workbookViewId="0">
      <selection activeCell="E8" sqref="E8:E12"/>
    </sheetView>
  </sheetViews>
  <sheetFormatPr defaultRowHeight="12.75"/>
  <cols>
    <col min="1" max="1" width="6" style="1" customWidth="1"/>
    <col min="2" max="2" width="7.25" style="1" customWidth="1"/>
    <col min="3" max="3" width="5.375" style="1" customWidth="1"/>
    <col min="4" max="4" width="57.375" style="54" customWidth="1"/>
    <col min="5" max="5" width="13.625" style="6" customWidth="1"/>
    <col min="6" max="6" width="15" style="6" customWidth="1"/>
    <col min="7" max="7" width="12.75" style="6" customWidth="1"/>
    <col min="8" max="8" width="4.125" style="6" customWidth="1"/>
    <col min="9" max="11" width="9" style="6" hidden="1" customWidth="1"/>
    <col min="12" max="16384" width="9" style="6"/>
  </cols>
  <sheetData>
    <row r="1" spans="1:8">
      <c r="B1" s="18"/>
      <c r="E1" s="6" t="s">
        <v>323</v>
      </c>
    </row>
    <row r="2" spans="1:8">
      <c r="B2" s="18"/>
      <c r="E2" s="6" t="s">
        <v>347</v>
      </c>
    </row>
    <row r="3" spans="1:8">
      <c r="B3" s="18"/>
      <c r="E3" s="6" t="s">
        <v>349</v>
      </c>
    </row>
    <row r="4" spans="1:8">
      <c r="B4" s="18"/>
    </row>
    <row r="5" spans="1:8">
      <c r="B5" s="18" t="s">
        <v>187</v>
      </c>
    </row>
    <row r="6" spans="1:8">
      <c r="D6" s="18" t="s">
        <v>371</v>
      </c>
    </row>
    <row r="7" spans="1:8" ht="18">
      <c r="B7" s="2"/>
      <c r="C7" s="2"/>
      <c r="D7" s="3"/>
      <c r="E7" s="4"/>
      <c r="F7" s="5"/>
    </row>
    <row r="8" spans="1:8" ht="12.75" customHeight="1">
      <c r="A8" s="353" t="s">
        <v>0</v>
      </c>
      <c r="B8" s="353" t="s">
        <v>1</v>
      </c>
      <c r="C8" s="353" t="s">
        <v>2</v>
      </c>
      <c r="D8" s="354" t="s">
        <v>3</v>
      </c>
      <c r="E8" s="354" t="s">
        <v>417</v>
      </c>
      <c r="F8" s="354" t="s">
        <v>4</v>
      </c>
      <c r="G8" s="354"/>
      <c r="H8" s="59"/>
    </row>
    <row r="9" spans="1:8" ht="30" customHeight="1">
      <c r="A9" s="353"/>
      <c r="B9" s="353"/>
      <c r="C9" s="353"/>
      <c r="D9" s="354"/>
      <c r="E9" s="354"/>
      <c r="F9" s="223" t="s">
        <v>5</v>
      </c>
      <c r="G9" s="240" t="s">
        <v>6</v>
      </c>
      <c r="H9" s="59"/>
    </row>
    <row r="10" spans="1:8" ht="13.5" hidden="1" customHeight="1">
      <c r="A10" s="353"/>
      <c r="B10" s="353"/>
      <c r="C10" s="353"/>
      <c r="D10" s="354"/>
      <c r="E10" s="354"/>
      <c r="F10" s="344" t="s">
        <v>7</v>
      </c>
      <c r="G10" s="344" t="s">
        <v>7</v>
      </c>
    </row>
    <row r="11" spans="1:8" s="1" customFormat="1" ht="15" hidden="1" customHeight="1">
      <c r="A11" s="353"/>
      <c r="B11" s="353"/>
      <c r="C11" s="353"/>
      <c r="D11" s="354"/>
      <c r="E11" s="354"/>
      <c r="F11" s="344"/>
      <c r="G11" s="344"/>
    </row>
    <row r="12" spans="1:8" s="1" customFormat="1" ht="107.25" hidden="1" customHeight="1">
      <c r="A12" s="353"/>
      <c r="B12" s="353"/>
      <c r="C12" s="353"/>
      <c r="D12" s="354"/>
      <c r="E12" s="354"/>
      <c r="F12" s="344"/>
      <c r="G12" s="344"/>
    </row>
    <row r="13" spans="1:8" s="9" customFormat="1" ht="9.75" customHeight="1">
      <c r="A13" s="139">
        <v>1</v>
      </c>
      <c r="B13" s="139">
        <v>2</v>
      </c>
      <c r="C13" s="139">
        <v>3</v>
      </c>
      <c r="D13" s="138">
        <v>4</v>
      </c>
      <c r="E13" s="8">
        <v>5</v>
      </c>
      <c r="F13" s="8">
        <v>6</v>
      </c>
      <c r="G13" s="8">
        <v>12</v>
      </c>
    </row>
    <row r="14" spans="1:8" s="13" customFormat="1" ht="15">
      <c r="A14" s="14" t="s">
        <v>37</v>
      </c>
      <c r="B14" s="15"/>
      <c r="C14" s="15"/>
      <c r="D14" s="16" t="s">
        <v>38</v>
      </c>
      <c r="E14" s="17">
        <f t="shared" ref="E14:E22" si="0">(F14+G14)</f>
        <v>84253</v>
      </c>
      <c r="F14" s="17">
        <f>SUM(F15)</f>
        <v>84253</v>
      </c>
      <c r="G14" s="17">
        <f>SUM(G15)</f>
        <v>0</v>
      </c>
    </row>
    <row r="15" spans="1:8" s="18" customFormat="1">
      <c r="A15" s="14"/>
      <c r="B15" s="15" t="s">
        <v>39</v>
      </c>
      <c r="C15" s="15"/>
      <c r="D15" s="16" t="s">
        <v>40</v>
      </c>
      <c r="E15" s="17">
        <f t="shared" si="0"/>
        <v>84253</v>
      </c>
      <c r="F15" s="17">
        <f>SUM(F16)</f>
        <v>84253</v>
      </c>
      <c r="G15" s="17">
        <f>SUM(G16)</f>
        <v>0</v>
      </c>
    </row>
    <row r="16" spans="1:8" ht="19.5">
      <c r="A16" s="19"/>
      <c r="B16" s="20"/>
      <c r="C16" s="20" t="s">
        <v>41</v>
      </c>
      <c r="D16" s="21" t="s">
        <v>42</v>
      </c>
      <c r="E16" s="22">
        <f t="shared" si="0"/>
        <v>84253</v>
      </c>
      <c r="F16" s="22">
        <v>84253</v>
      </c>
      <c r="G16" s="22">
        <v>0</v>
      </c>
    </row>
    <row r="17" spans="1:7" s="13" customFormat="1" ht="15">
      <c r="A17" s="14" t="s">
        <v>46</v>
      </c>
      <c r="B17" s="15"/>
      <c r="C17" s="15"/>
      <c r="D17" s="16" t="s">
        <v>47</v>
      </c>
      <c r="E17" s="17">
        <f t="shared" si="0"/>
        <v>1491</v>
      </c>
      <c r="F17" s="17">
        <f>SUM(F18)</f>
        <v>1491</v>
      </c>
      <c r="G17" s="17">
        <f>SUM(G18)</f>
        <v>0</v>
      </c>
    </row>
    <row r="18" spans="1:7" s="18" customFormat="1">
      <c r="A18" s="14"/>
      <c r="B18" s="15" t="s">
        <v>48</v>
      </c>
      <c r="C18" s="15"/>
      <c r="D18" s="16" t="s">
        <v>49</v>
      </c>
      <c r="E18" s="17">
        <f t="shared" si="0"/>
        <v>1491</v>
      </c>
      <c r="F18" s="17">
        <f>SUM(F19)</f>
        <v>1491</v>
      </c>
      <c r="G18" s="17">
        <f>SUM(G22)</f>
        <v>0</v>
      </c>
    </row>
    <row r="19" spans="1:7" s="18" customFormat="1" ht="19.5">
      <c r="A19" s="14"/>
      <c r="B19" s="15"/>
      <c r="C19" s="20" t="s">
        <v>41</v>
      </c>
      <c r="D19" s="21" t="s">
        <v>42</v>
      </c>
      <c r="E19" s="17">
        <f>(F19+G19)</f>
        <v>1491</v>
      </c>
      <c r="F19" s="22">
        <v>1491</v>
      </c>
      <c r="G19" s="17"/>
    </row>
    <row r="20" spans="1:7" s="18" customFormat="1">
      <c r="A20" s="14" t="s">
        <v>50</v>
      </c>
      <c r="B20" s="15"/>
      <c r="C20" s="15"/>
      <c r="D20" s="16" t="s">
        <v>51</v>
      </c>
      <c r="E20" s="17">
        <f>F20+G20</f>
        <v>1650</v>
      </c>
      <c r="F20" s="17">
        <f>SUM(F21)</f>
        <v>1650</v>
      </c>
      <c r="G20" s="17"/>
    </row>
    <row r="21" spans="1:7" s="18" customFormat="1">
      <c r="A21" s="14"/>
      <c r="B21" s="15" t="s">
        <v>52</v>
      </c>
      <c r="C21" s="15"/>
      <c r="D21" s="16" t="s">
        <v>350</v>
      </c>
      <c r="E21" s="17">
        <f>(E22)</f>
        <v>1650</v>
      </c>
      <c r="F21" s="17">
        <f>SUM(F22)</f>
        <v>1650</v>
      </c>
      <c r="G21" s="17"/>
    </row>
    <row r="22" spans="1:7" ht="19.5">
      <c r="A22" s="19"/>
      <c r="B22" s="20"/>
      <c r="C22" s="20" t="s">
        <v>41</v>
      </c>
      <c r="D22" s="21" t="s">
        <v>42</v>
      </c>
      <c r="E22" s="22">
        <f t="shared" si="0"/>
        <v>1650</v>
      </c>
      <c r="F22" s="22">
        <v>1650</v>
      </c>
      <c r="G22" s="22">
        <v>0</v>
      </c>
    </row>
    <row r="23" spans="1:7" s="40" customFormat="1" ht="14.25">
      <c r="A23" s="28" t="s">
        <v>117</v>
      </c>
      <c r="B23" s="29"/>
      <c r="C23" s="29"/>
      <c r="D23" s="30" t="s">
        <v>118</v>
      </c>
      <c r="E23" s="31">
        <f t="shared" ref="E23:G23" si="1">(E24+E26)</f>
        <v>2400342</v>
      </c>
      <c r="F23" s="31">
        <f t="shared" si="1"/>
        <v>2400342</v>
      </c>
      <c r="G23" s="31">
        <f t="shared" si="1"/>
        <v>0</v>
      </c>
    </row>
    <row r="24" spans="1:7" s="18" customFormat="1" ht="18">
      <c r="A24" s="28"/>
      <c r="B24" s="29" t="s">
        <v>119</v>
      </c>
      <c r="C24" s="29"/>
      <c r="D24" s="41" t="s">
        <v>120</v>
      </c>
      <c r="E24" s="31">
        <f>(F24+G24)</f>
        <v>2394532</v>
      </c>
      <c r="F24" s="31">
        <f>SUM(F25)</f>
        <v>2394532</v>
      </c>
      <c r="G24" s="31">
        <f>SUM(G25)</f>
        <v>0</v>
      </c>
    </row>
    <row r="25" spans="1:7" ht="19.5">
      <c r="A25" s="34"/>
      <c r="B25" s="35"/>
      <c r="C25" s="35" t="s">
        <v>41</v>
      </c>
      <c r="D25" s="38" t="s">
        <v>42</v>
      </c>
      <c r="E25" s="37">
        <f>(F25+G25)</f>
        <v>2394532</v>
      </c>
      <c r="F25" s="37">
        <v>2394532</v>
      </c>
      <c r="G25" s="37">
        <v>0</v>
      </c>
    </row>
    <row r="26" spans="1:7" s="18" customFormat="1" ht="18">
      <c r="A26" s="28"/>
      <c r="B26" s="29" t="s">
        <v>122</v>
      </c>
      <c r="C26" s="29"/>
      <c r="D26" s="41" t="s">
        <v>123</v>
      </c>
      <c r="E26" s="31">
        <f t="shared" ref="E26:G26" si="2">SUM(E27)</f>
        <v>5810</v>
      </c>
      <c r="F26" s="31">
        <f t="shared" si="2"/>
        <v>5810</v>
      </c>
      <c r="G26" s="31">
        <f t="shared" si="2"/>
        <v>0</v>
      </c>
    </row>
    <row r="27" spans="1:7" ht="19.5">
      <c r="A27" s="34"/>
      <c r="B27" s="35"/>
      <c r="C27" s="35" t="s">
        <v>41</v>
      </c>
      <c r="D27" s="38" t="s">
        <v>42</v>
      </c>
      <c r="E27" s="37">
        <f>(F27+G27)</f>
        <v>5810</v>
      </c>
      <c r="F27" s="37">
        <v>5810</v>
      </c>
      <c r="G27" s="37">
        <v>0</v>
      </c>
    </row>
    <row r="28" spans="1:7" s="43" customFormat="1" ht="21.75" customHeight="1">
      <c r="A28" s="345" t="s">
        <v>145</v>
      </c>
      <c r="B28" s="346"/>
      <c r="C28" s="346"/>
      <c r="D28" s="347"/>
      <c r="E28" s="42">
        <f>SUM(E14+E17+E23+E20)</f>
        <v>2487736</v>
      </c>
      <c r="F28" s="42">
        <f>SUM(F14+F17+F23+F20)</f>
        <v>2487736</v>
      </c>
      <c r="G28" s="42">
        <f>SUM(G14+G17+G23)</f>
        <v>0</v>
      </c>
    </row>
    <row r="29" spans="1:7">
      <c r="B29" s="44"/>
      <c r="C29" s="44"/>
      <c r="D29" s="45"/>
      <c r="E29" s="53"/>
      <c r="F29" s="52"/>
    </row>
    <row r="30" spans="1:7">
      <c r="B30" s="44"/>
      <c r="C30" s="44"/>
      <c r="D30" s="45"/>
      <c r="E30" s="53"/>
      <c r="F30" s="52"/>
    </row>
    <row r="31" spans="1:7">
      <c r="B31" s="44"/>
      <c r="C31" s="44"/>
      <c r="D31" s="45"/>
      <c r="E31" s="53"/>
      <c r="F31" s="52"/>
    </row>
    <row r="32" spans="1:7">
      <c r="B32" s="44"/>
      <c r="C32" s="44"/>
      <c r="D32" s="45"/>
      <c r="E32" s="52"/>
      <c r="F32" s="52"/>
    </row>
    <row r="33" spans="2:6">
      <c r="B33" s="44"/>
      <c r="C33" s="44"/>
      <c r="D33" s="45"/>
      <c r="E33" s="52"/>
      <c r="F33" s="52"/>
    </row>
    <row r="34" spans="2:6">
      <c r="B34" s="44"/>
      <c r="C34" s="44"/>
      <c r="D34" s="45"/>
      <c r="E34" s="52"/>
      <c r="F34" s="52"/>
    </row>
    <row r="35" spans="2:6">
      <c r="B35" s="44"/>
      <c r="C35" s="44"/>
      <c r="D35" s="45"/>
      <c r="E35" s="52"/>
      <c r="F35" s="52"/>
    </row>
    <row r="36" spans="2:6">
      <c r="B36" s="44"/>
      <c r="C36" s="44"/>
      <c r="D36" s="45"/>
      <c r="E36" s="52"/>
      <c r="F36" s="52"/>
    </row>
    <row r="37" spans="2:6">
      <c r="B37" s="44"/>
      <c r="C37" s="44"/>
      <c r="D37" s="45"/>
      <c r="E37" s="52"/>
      <c r="F37" s="52"/>
    </row>
    <row r="38" spans="2:6">
      <c r="B38" s="44"/>
      <c r="C38" s="44"/>
      <c r="D38" s="45"/>
      <c r="E38" s="52"/>
      <c r="F38" s="52"/>
    </row>
    <row r="39" spans="2:6">
      <c r="B39" s="44"/>
      <c r="C39" s="44"/>
      <c r="D39" s="45"/>
      <c r="E39" s="52"/>
      <c r="F39" s="52"/>
    </row>
    <row r="40" spans="2:6">
      <c r="B40" s="44"/>
      <c r="C40" s="44"/>
      <c r="D40" s="45"/>
      <c r="E40" s="52"/>
      <c r="F40" s="52"/>
    </row>
    <row r="41" spans="2:6">
      <c r="B41" s="44"/>
      <c r="C41" s="44"/>
      <c r="D41" s="45"/>
      <c r="E41" s="52"/>
      <c r="F41" s="52"/>
    </row>
    <row r="42" spans="2:6">
      <c r="B42" s="44"/>
      <c r="C42" s="44"/>
      <c r="D42" s="45"/>
      <c r="E42" s="52"/>
      <c r="F42" s="52"/>
    </row>
    <row r="43" spans="2:6">
      <c r="B43" s="44"/>
      <c r="C43" s="44"/>
      <c r="D43" s="45"/>
      <c r="E43" s="52"/>
      <c r="F43" s="52"/>
    </row>
    <row r="44" spans="2:6">
      <c r="B44" s="44"/>
      <c r="C44" s="44"/>
      <c r="D44" s="45"/>
      <c r="E44" s="52"/>
      <c r="F44" s="52"/>
    </row>
    <row r="45" spans="2:6">
      <c r="B45" s="44"/>
      <c r="C45" s="44"/>
      <c r="D45" s="45"/>
      <c r="E45" s="52"/>
      <c r="F45" s="52"/>
    </row>
    <row r="46" spans="2:6">
      <c r="B46" s="44"/>
      <c r="C46" s="44"/>
      <c r="D46" s="45"/>
      <c r="E46" s="52"/>
      <c r="F46" s="52"/>
    </row>
    <row r="47" spans="2:6">
      <c r="B47" s="44"/>
      <c r="C47" s="44"/>
      <c r="D47" s="45"/>
      <c r="E47" s="52"/>
      <c r="F47" s="52"/>
    </row>
    <row r="48" spans="2:6">
      <c r="B48" s="44"/>
      <c r="C48" s="44"/>
      <c r="D48" s="45"/>
      <c r="E48" s="52"/>
      <c r="F48" s="52"/>
    </row>
    <row r="49" spans="2:6">
      <c r="B49" s="44"/>
      <c r="C49" s="44"/>
      <c r="D49" s="45"/>
      <c r="E49" s="52"/>
      <c r="F49" s="52"/>
    </row>
    <row r="50" spans="2:6">
      <c r="B50" s="44"/>
      <c r="C50" s="44"/>
      <c r="D50" s="45"/>
      <c r="E50" s="52"/>
      <c r="F50" s="52"/>
    </row>
    <row r="51" spans="2:6">
      <c r="B51" s="44"/>
      <c r="C51" s="44"/>
      <c r="D51" s="45"/>
      <c r="E51" s="52"/>
      <c r="F51" s="52"/>
    </row>
    <row r="52" spans="2:6">
      <c r="B52" s="44"/>
      <c r="C52" s="44"/>
      <c r="D52" s="45"/>
      <c r="E52" s="52"/>
      <c r="F52" s="52"/>
    </row>
    <row r="53" spans="2:6">
      <c r="B53" s="44"/>
      <c r="C53" s="44"/>
      <c r="D53" s="45"/>
      <c r="E53" s="52"/>
      <c r="F53" s="52"/>
    </row>
    <row r="54" spans="2:6">
      <c r="B54" s="44"/>
      <c r="C54" s="44"/>
      <c r="D54" s="45"/>
      <c r="E54" s="52"/>
      <c r="F54" s="52"/>
    </row>
    <row r="55" spans="2:6">
      <c r="B55" s="44"/>
      <c r="C55" s="44"/>
      <c r="D55" s="45"/>
      <c r="E55" s="52"/>
      <c r="F55" s="52"/>
    </row>
    <row r="56" spans="2:6">
      <c r="B56" s="44"/>
      <c r="C56" s="44"/>
      <c r="D56" s="45"/>
      <c r="E56" s="52"/>
      <c r="F56" s="52"/>
    </row>
    <row r="57" spans="2:6">
      <c r="B57" s="44"/>
      <c r="C57" s="44"/>
      <c r="D57" s="45"/>
      <c r="E57" s="52"/>
      <c r="F57" s="52"/>
    </row>
    <row r="58" spans="2:6">
      <c r="B58" s="44"/>
      <c r="C58" s="44"/>
      <c r="D58" s="45"/>
      <c r="E58" s="52"/>
      <c r="F58" s="52"/>
    </row>
  </sheetData>
  <mergeCells count="9">
    <mergeCell ref="F10:F12"/>
    <mergeCell ref="A28:D28"/>
    <mergeCell ref="G10:G12"/>
    <mergeCell ref="A8:A12"/>
    <mergeCell ref="B8:B12"/>
    <mergeCell ref="C8:C12"/>
    <mergeCell ref="D8:D12"/>
    <mergeCell ref="E8:E12"/>
    <mergeCell ref="F8:G8"/>
  </mergeCells>
  <printOptions horizontalCentered="1"/>
  <pageMargins left="0.94488188976377963" right="0.39370078740157483" top="0.47244094488188981" bottom="0.78740157480314965" header="0.51181102362204722" footer="0.31496062992125984"/>
  <pageSetup paperSize="9" scale="95" fitToWidth="0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B1" zoomScaleNormal="100" zoomScaleSheetLayoutView="100" zoomScalePageLayoutView="95" workbookViewId="0">
      <selection activeCell="B24" sqref="A24:XFD24"/>
    </sheetView>
  </sheetViews>
  <sheetFormatPr defaultRowHeight="12.75"/>
  <cols>
    <col min="1" max="1" width="4.875" style="52" hidden="1" customWidth="1"/>
    <col min="2" max="2" width="4.875" style="52" customWidth="1"/>
    <col min="3" max="3" width="6.75" style="52" customWidth="1"/>
    <col min="4" max="4" width="3.375" style="52" hidden="1" customWidth="1"/>
    <col min="5" max="5" width="50.25" style="52" customWidth="1"/>
    <col min="6" max="6" width="11.625" style="52" customWidth="1"/>
    <col min="7" max="7" width="11.5" style="52" customWidth="1"/>
    <col min="8" max="8" width="10.625" style="52" customWidth="1"/>
    <col min="9" max="9" width="6.75" style="52" customWidth="1"/>
    <col min="10" max="10" width="9.5" style="52" customWidth="1"/>
    <col min="11" max="11" width="10.5" style="52" customWidth="1"/>
    <col min="12" max="12" width="14.625" style="52" customWidth="1"/>
    <col min="13" max="16384" width="9" style="52"/>
  </cols>
  <sheetData>
    <row r="1" spans="1:12">
      <c r="C1" s="72"/>
    </row>
    <row r="2" spans="1:12" ht="18" customHeight="1">
      <c r="B2" s="60"/>
      <c r="E2" s="158" t="s">
        <v>372</v>
      </c>
      <c r="F2" s="60"/>
      <c r="G2" s="60"/>
      <c r="H2" s="60"/>
      <c r="I2" s="60"/>
      <c r="J2" s="60"/>
      <c r="K2" s="62" t="s">
        <v>189</v>
      </c>
      <c r="L2" s="60"/>
    </row>
    <row r="3" spans="1:12" ht="0.7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2" s="51" customFormat="1">
      <c r="A4" s="356" t="s">
        <v>190</v>
      </c>
      <c r="B4" s="357" t="s">
        <v>0</v>
      </c>
      <c r="C4" s="357" t="s">
        <v>191</v>
      </c>
      <c r="D4" s="357" t="s">
        <v>192</v>
      </c>
      <c r="E4" s="358" t="s">
        <v>193</v>
      </c>
      <c r="F4" s="358" t="s">
        <v>194</v>
      </c>
      <c r="G4" s="358" t="s">
        <v>195</v>
      </c>
      <c r="H4" s="358"/>
      <c r="I4" s="358"/>
      <c r="J4" s="358"/>
      <c r="K4" s="358"/>
      <c r="L4" s="359"/>
    </row>
    <row r="5" spans="1:12" s="51" customFormat="1">
      <c r="A5" s="356"/>
      <c r="B5" s="357"/>
      <c r="C5" s="357"/>
      <c r="D5" s="357"/>
      <c r="E5" s="358"/>
      <c r="F5" s="358"/>
      <c r="G5" s="358" t="s">
        <v>418</v>
      </c>
      <c r="H5" s="358" t="s">
        <v>196</v>
      </c>
      <c r="I5" s="358"/>
      <c r="J5" s="358"/>
      <c r="K5" s="358"/>
      <c r="L5" s="359"/>
    </row>
    <row r="6" spans="1:12" s="51" customFormat="1">
      <c r="A6" s="356"/>
      <c r="B6" s="357"/>
      <c r="C6" s="357"/>
      <c r="D6" s="357"/>
      <c r="E6" s="358"/>
      <c r="F6" s="358"/>
      <c r="G6" s="358"/>
      <c r="H6" s="358" t="s">
        <v>197</v>
      </c>
      <c r="I6" s="358" t="s">
        <v>198</v>
      </c>
      <c r="J6" s="358" t="s">
        <v>199</v>
      </c>
      <c r="K6" s="358" t="s">
        <v>336</v>
      </c>
      <c r="L6" s="359"/>
    </row>
    <row r="7" spans="1:12" s="51" customFormat="1">
      <c r="A7" s="356"/>
      <c r="B7" s="357"/>
      <c r="C7" s="357"/>
      <c r="D7" s="357"/>
      <c r="E7" s="358"/>
      <c r="F7" s="358"/>
      <c r="G7" s="358"/>
      <c r="H7" s="358"/>
      <c r="I7" s="358"/>
      <c r="J7" s="358"/>
      <c r="K7" s="358"/>
      <c r="L7" s="359"/>
    </row>
    <row r="8" spans="1:12" s="51" customFormat="1">
      <c r="A8" s="356"/>
      <c r="B8" s="357"/>
      <c r="C8" s="357"/>
      <c r="D8" s="357"/>
      <c r="E8" s="358"/>
      <c r="F8" s="358"/>
      <c r="G8" s="358"/>
      <c r="H8" s="358"/>
      <c r="I8" s="358"/>
      <c r="J8" s="358"/>
      <c r="K8" s="358"/>
      <c r="L8" s="359"/>
    </row>
    <row r="9" spans="1:12" ht="8.1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5"/>
    </row>
    <row r="10" spans="1:12" s="72" customFormat="1">
      <c r="A10" s="66"/>
      <c r="B10" s="67" t="s">
        <v>14</v>
      </c>
      <c r="C10" s="68" t="s">
        <v>200</v>
      </c>
      <c r="D10" s="69"/>
      <c r="E10" s="70" t="s">
        <v>280</v>
      </c>
      <c r="F10" s="188">
        <f>SUM(G10)</f>
        <v>65000</v>
      </c>
      <c r="G10" s="188">
        <f>SUM(H10:K10)</f>
        <v>65000</v>
      </c>
      <c r="H10" s="188">
        <f>SUM(H11:H12)</f>
        <v>65000</v>
      </c>
      <c r="I10" s="188">
        <f>SUM(I11:I11)</f>
        <v>0</v>
      </c>
      <c r="J10" s="189">
        <f>SUM(J11:J11)</f>
        <v>0</v>
      </c>
      <c r="K10" s="188">
        <f>SUM(K11:K11)</f>
        <v>0</v>
      </c>
      <c r="L10" s="71"/>
    </row>
    <row r="11" spans="1:12" ht="22.5">
      <c r="A11" s="73"/>
      <c r="B11" s="74"/>
      <c r="C11" s="74"/>
      <c r="D11" s="23" t="s">
        <v>201</v>
      </c>
      <c r="E11" s="75" t="s">
        <v>390</v>
      </c>
      <c r="F11" s="190">
        <f>SUM(G11)</f>
        <v>20000</v>
      </c>
      <c r="G11" s="190">
        <f>SUM(H11:K11)</f>
        <v>20000</v>
      </c>
      <c r="H11" s="226">
        <v>20000</v>
      </c>
      <c r="I11" s="191">
        <v>0</v>
      </c>
      <c r="J11" s="192">
        <v>0</v>
      </c>
      <c r="K11" s="191"/>
      <c r="L11" s="76"/>
    </row>
    <row r="12" spans="1:12">
      <c r="A12" s="73"/>
      <c r="B12" s="74"/>
      <c r="C12" s="74"/>
      <c r="D12" s="23"/>
      <c r="E12" s="75" t="s">
        <v>391</v>
      </c>
      <c r="F12" s="190">
        <f>SUM(G12)</f>
        <v>45000</v>
      </c>
      <c r="G12" s="190">
        <f>SUM(H12:K12)</f>
        <v>45000</v>
      </c>
      <c r="H12" s="226">
        <v>45000</v>
      </c>
      <c r="I12" s="191">
        <v>0</v>
      </c>
      <c r="J12" s="192">
        <v>0</v>
      </c>
      <c r="K12" s="191">
        <v>0</v>
      </c>
      <c r="L12" s="76"/>
    </row>
    <row r="13" spans="1:12" s="72" customFormat="1">
      <c r="A13" s="77"/>
      <c r="B13" s="33" t="s">
        <v>26</v>
      </c>
      <c r="C13" s="78" t="s">
        <v>27</v>
      </c>
      <c r="D13" s="78"/>
      <c r="E13" s="79" t="s">
        <v>28</v>
      </c>
      <c r="F13" s="193">
        <f t="shared" ref="F13:F31" si="0">SUM(G13)</f>
        <v>775800</v>
      </c>
      <c r="G13" s="193">
        <f t="shared" ref="G13:G31" si="1">SUM(H13:K13)</f>
        <v>775800</v>
      </c>
      <c r="H13" s="193">
        <f>SUM(H14:H16)</f>
        <v>775800</v>
      </c>
      <c r="I13" s="193">
        <v>0</v>
      </c>
      <c r="J13" s="194">
        <v>0</v>
      </c>
      <c r="K13" s="193">
        <v>0</v>
      </c>
      <c r="L13" s="71"/>
    </row>
    <row r="14" spans="1:12" s="72" customFormat="1" ht="22.5">
      <c r="A14" s="77"/>
      <c r="B14" s="33"/>
      <c r="C14" s="78"/>
      <c r="D14" s="320"/>
      <c r="E14" s="82" t="s">
        <v>392</v>
      </c>
      <c r="F14" s="27">
        <v>40000</v>
      </c>
      <c r="G14" s="27">
        <v>40000</v>
      </c>
      <c r="H14" s="27">
        <v>40000</v>
      </c>
      <c r="I14" s="193"/>
      <c r="J14" s="194"/>
      <c r="K14" s="193"/>
      <c r="L14" s="71"/>
    </row>
    <row r="15" spans="1:12" s="72" customFormat="1">
      <c r="A15" s="77"/>
      <c r="B15" s="33"/>
      <c r="C15" s="78"/>
      <c r="D15" s="320"/>
      <c r="E15" s="82" t="s">
        <v>395</v>
      </c>
      <c r="F15" s="27">
        <v>38600</v>
      </c>
      <c r="G15" s="27">
        <v>38600</v>
      </c>
      <c r="H15" s="27">
        <v>38600</v>
      </c>
      <c r="I15" s="193"/>
      <c r="J15" s="194"/>
      <c r="K15" s="193"/>
      <c r="L15" s="71"/>
    </row>
    <row r="16" spans="1:12">
      <c r="A16" s="80"/>
      <c r="B16" s="81"/>
      <c r="C16" s="81"/>
      <c r="D16" s="23" t="s">
        <v>201</v>
      </c>
      <c r="E16" s="82" t="s">
        <v>338</v>
      </c>
      <c r="F16" s="27">
        <f t="shared" si="0"/>
        <v>697200</v>
      </c>
      <c r="G16" s="27">
        <f t="shared" si="1"/>
        <v>697200</v>
      </c>
      <c r="H16" s="228">
        <v>697200</v>
      </c>
      <c r="I16" s="195"/>
      <c r="J16" s="196"/>
      <c r="K16" s="195"/>
      <c r="L16" s="76"/>
    </row>
    <row r="17" spans="1:12" ht="15.75" customHeight="1">
      <c r="A17" s="80"/>
      <c r="B17" s="33" t="s">
        <v>29</v>
      </c>
      <c r="C17" s="78" t="s">
        <v>31</v>
      </c>
      <c r="D17" s="78"/>
      <c r="E17" s="79" t="s">
        <v>32</v>
      </c>
      <c r="F17" s="193">
        <f t="shared" ref="F17:F22" si="2">SUM(G17)</f>
        <v>1170000</v>
      </c>
      <c r="G17" s="193">
        <f t="shared" ref="G17:G22" si="3">SUM(H17:K17)</f>
        <v>1170000</v>
      </c>
      <c r="H17" s="193">
        <f>SUM(H18:H22)</f>
        <v>645000</v>
      </c>
      <c r="I17" s="193">
        <v>0</v>
      </c>
      <c r="J17" s="194">
        <v>0</v>
      </c>
      <c r="K17" s="193">
        <v>525000</v>
      </c>
      <c r="L17" s="76"/>
    </row>
    <row r="18" spans="1:12" ht="17.25" customHeight="1">
      <c r="A18" s="80"/>
      <c r="B18" s="81"/>
      <c r="C18" s="81"/>
      <c r="D18" s="23"/>
      <c r="E18" s="82" t="s">
        <v>420</v>
      </c>
      <c r="F18" s="27">
        <f t="shared" ref="F18" si="4">SUM(G18)</f>
        <v>50000</v>
      </c>
      <c r="G18" s="27">
        <f t="shared" ref="G18" si="5">SUM(H18:K18)</f>
        <v>50000</v>
      </c>
      <c r="H18" s="228">
        <v>50000</v>
      </c>
      <c r="I18" s="195"/>
      <c r="J18" s="196"/>
      <c r="K18" s="195"/>
      <c r="L18" s="76"/>
    </row>
    <row r="19" spans="1:12" ht="17.25" customHeight="1">
      <c r="A19" s="80"/>
      <c r="B19" s="81"/>
      <c r="C19" s="81"/>
      <c r="D19" s="23"/>
      <c r="E19" s="82" t="s">
        <v>397</v>
      </c>
      <c r="F19" s="27">
        <f t="shared" ref="F19:F20" si="6">SUM(G19)</f>
        <v>50000</v>
      </c>
      <c r="G19" s="27">
        <f t="shared" ref="G19:G20" si="7">SUM(H19:K19)</f>
        <v>50000</v>
      </c>
      <c r="H19" s="228">
        <v>50000</v>
      </c>
      <c r="I19" s="195"/>
      <c r="J19" s="196"/>
      <c r="K19" s="322"/>
      <c r="L19" s="76"/>
    </row>
    <row r="20" spans="1:12" ht="17.25" customHeight="1">
      <c r="A20" s="80"/>
      <c r="B20" s="81"/>
      <c r="C20" s="81"/>
      <c r="D20" s="23"/>
      <c r="E20" s="82" t="s">
        <v>398</v>
      </c>
      <c r="F20" s="27">
        <f t="shared" si="6"/>
        <v>50000</v>
      </c>
      <c r="G20" s="27">
        <f t="shared" si="7"/>
        <v>50000</v>
      </c>
      <c r="H20" s="228">
        <v>25000</v>
      </c>
      <c r="I20" s="195"/>
      <c r="J20" s="196"/>
      <c r="K20" s="322">
        <v>25000</v>
      </c>
      <c r="L20" s="76"/>
    </row>
    <row r="21" spans="1:12" ht="21.75" customHeight="1">
      <c r="A21" s="80"/>
      <c r="B21" s="81"/>
      <c r="C21" s="81"/>
      <c r="D21" s="23"/>
      <c r="E21" s="82" t="s">
        <v>396</v>
      </c>
      <c r="F21" s="27">
        <f t="shared" ref="F21" si="8">SUM(G21)</f>
        <v>1000000</v>
      </c>
      <c r="G21" s="27">
        <f t="shared" ref="G21" si="9">SUM(H21:K21)</f>
        <v>1000000</v>
      </c>
      <c r="H21" s="228">
        <v>500000</v>
      </c>
      <c r="I21" s="195"/>
      <c r="J21" s="196"/>
      <c r="K21" s="195">
        <v>500000</v>
      </c>
      <c r="L21" s="76"/>
    </row>
    <row r="22" spans="1:12" ht="17.25" customHeight="1">
      <c r="A22" s="80"/>
      <c r="B22" s="81"/>
      <c r="C22" s="81"/>
      <c r="D22" s="23" t="s">
        <v>201</v>
      </c>
      <c r="E22" s="82" t="s">
        <v>361</v>
      </c>
      <c r="F22" s="27">
        <f t="shared" si="2"/>
        <v>20000</v>
      </c>
      <c r="G22" s="27">
        <f t="shared" si="3"/>
        <v>20000</v>
      </c>
      <c r="H22" s="228">
        <v>20000</v>
      </c>
      <c r="I22" s="195"/>
      <c r="J22" s="196"/>
      <c r="K22" s="195"/>
      <c r="L22" s="76"/>
    </row>
    <row r="23" spans="1:12" ht="17.25" customHeight="1">
      <c r="A23" s="80"/>
      <c r="B23" s="33" t="s">
        <v>37</v>
      </c>
      <c r="C23" s="78" t="s">
        <v>340</v>
      </c>
      <c r="D23" s="78"/>
      <c r="E23" s="79" t="s">
        <v>346</v>
      </c>
      <c r="F23" s="193">
        <f t="shared" ref="F23:F24" si="10">SUM(G23)</f>
        <v>14200</v>
      </c>
      <c r="G23" s="193">
        <f t="shared" ref="G23:G24" si="11">SUM(H23:K23)</f>
        <v>14200</v>
      </c>
      <c r="H23" s="193">
        <f>SUM(H24:H24)</f>
        <v>14200</v>
      </c>
      <c r="I23" s="193">
        <v>0</v>
      </c>
      <c r="J23" s="194">
        <v>0</v>
      </c>
      <c r="K23" s="193">
        <v>0</v>
      </c>
      <c r="L23" s="76"/>
    </row>
    <row r="24" spans="1:12" ht="25.5" customHeight="1">
      <c r="A24" s="80"/>
      <c r="B24" s="81"/>
      <c r="C24" s="81"/>
      <c r="D24" s="23" t="s">
        <v>201</v>
      </c>
      <c r="E24" s="321" t="s">
        <v>393</v>
      </c>
      <c r="F24" s="27">
        <f t="shared" si="10"/>
        <v>14200</v>
      </c>
      <c r="G24" s="27">
        <f t="shared" si="11"/>
        <v>14200</v>
      </c>
      <c r="H24" s="228">
        <v>14200</v>
      </c>
      <c r="I24" s="195"/>
      <c r="J24" s="196"/>
      <c r="K24" s="195"/>
      <c r="L24" s="76"/>
    </row>
    <row r="25" spans="1:12" ht="17.25" customHeight="1">
      <c r="A25" s="80"/>
      <c r="B25" s="33" t="s">
        <v>105</v>
      </c>
      <c r="C25" s="78" t="s">
        <v>109</v>
      </c>
      <c r="D25" s="78"/>
      <c r="E25" s="79" t="s">
        <v>17</v>
      </c>
      <c r="F25" s="193">
        <f t="shared" ref="F25:F26" si="12">SUM(G25)</f>
        <v>2000000</v>
      </c>
      <c r="G25" s="193">
        <f t="shared" ref="G25:G26" si="13">SUM(H25:K25)</f>
        <v>2000000</v>
      </c>
      <c r="H25" s="193">
        <f>SUM(H26:H26)</f>
        <v>2000000</v>
      </c>
      <c r="I25" s="193">
        <v>0</v>
      </c>
      <c r="J25" s="194">
        <v>0</v>
      </c>
      <c r="K25" s="193">
        <v>0</v>
      </c>
      <c r="L25" s="76"/>
    </row>
    <row r="26" spans="1:12" ht="17.25" customHeight="1">
      <c r="A26" s="80"/>
      <c r="B26" s="81"/>
      <c r="C26" s="81"/>
      <c r="D26" s="23" t="s">
        <v>201</v>
      </c>
      <c r="E26" s="82" t="s">
        <v>394</v>
      </c>
      <c r="F26" s="27">
        <f t="shared" si="12"/>
        <v>2000000</v>
      </c>
      <c r="G26" s="27">
        <f t="shared" si="13"/>
        <v>2000000</v>
      </c>
      <c r="H26" s="228">
        <v>2000000</v>
      </c>
      <c r="I26" s="195"/>
      <c r="J26" s="196"/>
      <c r="K26" s="195"/>
      <c r="L26" s="76"/>
    </row>
    <row r="27" spans="1:12" s="72" customFormat="1">
      <c r="A27" s="77"/>
      <c r="B27" s="33" t="s">
        <v>137</v>
      </c>
      <c r="C27" s="78" t="s">
        <v>342</v>
      </c>
      <c r="D27" s="78"/>
      <c r="E27" s="83" t="s">
        <v>17</v>
      </c>
      <c r="F27" s="193">
        <f t="shared" si="0"/>
        <v>50000</v>
      </c>
      <c r="G27" s="193">
        <f t="shared" si="1"/>
        <v>50000</v>
      </c>
      <c r="H27" s="193">
        <f>SUM(H28)</f>
        <v>50000</v>
      </c>
      <c r="I27" s="193">
        <f>SUM(I28)</f>
        <v>0</v>
      </c>
      <c r="J27" s="193">
        <f>SUM(J28)</f>
        <v>0</v>
      </c>
      <c r="K27" s="193">
        <f>SUM(K28)</f>
        <v>0</v>
      </c>
      <c r="L27" s="71"/>
    </row>
    <row r="28" spans="1:12">
      <c r="A28" s="80"/>
      <c r="B28" s="81"/>
      <c r="C28" s="81"/>
      <c r="D28" s="81" t="s">
        <v>201</v>
      </c>
      <c r="E28" s="84" t="s">
        <v>358</v>
      </c>
      <c r="F28" s="27">
        <f t="shared" si="0"/>
        <v>50000</v>
      </c>
      <c r="G28" s="27">
        <f t="shared" si="1"/>
        <v>50000</v>
      </c>
      <c r="H28" s="230">
        <v>50000</v>
      </c>
      <c r="I28" s="195"/>
      <c r="J28" s="196"/>
      <c r="K28" s="195"/>
      <c r="L28" s="76"/>
    </row>
    <row r="29" spans="1:12" hidden="1">
      <c r="A29" s="80"/>
      <c r="B29" s="33" t="s">
        <v>138</v>
      </c>
      <c r="C29" s="78" t="s">
        <v>139</v>
      </c>
      <c r="D29" s="78"/>
      <c r="E29" s="85" t="s">
        <v>279</v>
      </c>
      <c r="F29" s="193">
        <f t="shared" ref="F29:K29" si="14">SUM(F30:F30)</f>
        <v>0</v>
      </c>
      <c r="G29" s="193">
        <f t="shared" si="14"/>
        <v>0</v>
      </c>
      <c r="H29" s="193">
        <f t="shared" si="14"/>
        <v>0</v>
      </c>
      <c r="I29" s="193">
        <f t="shared" si="14"/>
        <v>0</v>
      </c>
      <c r="J29" s="193">
        <f t="shared" si="14"/>
        <v>0</v>
      </c>
      <c r="K29" s="193">
        <f t="shared" si="14"/>
        <v>0</v>
      </c>
      <c r="L29" s="76"/>
    </row>
    <row r="30" spans="1:12" ht="22.5" hidden="1">
      <c r="A30" s="86"/>
      <c r="B30" s="87"/>
      <c r="C30" s="87"/>
      <c r="D30" s="23" t="s">
        <v>201</v>
      </c>
      <c r="E30" s="88" t="s">
        <v>202</v>
      </c>
      <c r="F30" s="27">
        <f>SUM(G30)</f>
        <v>0</v>
      </c>
      <c r="G30" s="27">
        <f t="shared" si="1"/>
        <v>0</v>
      </c>
      <c r="H30" s="227"/>
      <c r="I30" s="197"/>
      <c r="J30" s="197"/>
      <c r="K30" s="197"/>
      <c r="L30" s="76"/>
    </row>
    <row r="31" spans="1:12" hidden="1">
      <c r="A31" s="86"/>
      <c r="B31" s="29" t="s">
        <v>141</v>
      </c>
      <c r="C31" s="89" t="s">
        <v>143</v>
      </c>
      <c r="D31" s="89"/>
      <c r="E31" s="79" t="s">
        <v>144</v>
      </c>
      <c r="F31" s="198">
        <f t="shared" si="0"/>
        <v>0</v>
      </c>
      <c r="G31" s="198">
        <f t="shared" si="1"/>
        <v>0</v>
      </c>
      <c r="H31" s="198">
        <f>SUM(H32:H32)</f>
        <v>0</v>
      </c>
      <c r="I31" s="198">
        <f>SUM(I32:I32)</f>
        <v>0</v>
      </c>
      <c r="J31" s="198">
        <f>SUM(J32:J32)</f>
        <v>0</v>
      </c>
      <c r="K31" s="198">
        <f>SUM(K32:K32)</f>
        <v>0</v>
      </c>
      <c r="L31" s="76"/>
    </row>
    <row r="32" spans="1:12" hidden="1">
      <c r="A32" s="80"/>
      <c r="B32" s="81"/>
      <c r="C32" s="81"/>
      <c r="D32" s="81" t="s">
        <v>201</v>
      </c>
      <c r="E32" s="90"/>
      <c r="F32" s="37"/>
      <c r="G32" s="37"/>
      <c r="H32" s="230"/>
      <c r="I32" s="191"/>
      <c r="J32" s="192"/>
      <c r="K32" s="191"/>
      <c r="L32" s="76"/>
    </row>
    <row r="33" spans="1:12" ht="22.5" customHeight="1">
      <c r="A33" s="91"/>
      <c r="B33" s="224" t="s">
        <v>203</v>
      </c>
      <c r="C33" s="92"/>
      <c r="D33" s="92"/>
      <c r="E33" s="93"/>
      <c r="F33" s="199">
        <f t="shared" ref="F33:K33" si="15">SUM(F10+F13+F17+F23+F25+F27)</f>
        <v>4075000</v>
      </c>
      <c r="G33" s="199">
        <f t="shared" si="15"/>
        <v>4075000</v>
      </c>
      <c r="H33" s="199">
        <f t="shared" si="15"/>
        <v>3550000</v>
      </c>
      <c r="I33" s="199">
        <f t="shared" si="15"/>
        <v>0</v>
      </c>
      <c r="J33" s="199">
        <f t="shared" si="15"/>
        <v>0</v>
      </c>
      <c r="K33" s="199">
        <f t="shared" si="15"/>
        <v>525000</v>
      </c>
      <c r="L33" s="94"/>
    </row>
    <row r="36" spans="1:12">
      <c r="A36" s="47"/>
    </row>
  </sheetData>
  <sheetProtection formatCells="0" formatColumns="0" formatRows="0" insertColumns="0" insertRows="0" insertHyperlinks="0" deleteColumns="0" deleteRows="0" sort="0"/>
  <mergeCells count="14"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4:A8"/>
    <mergeCell ref="B4:B8"/>
    <mergeCell ref="C4:C8"/>
    <mergeCell ref="D4:D8"/>
    <mergeCell ref="E4:E8"/>
  </mergeCells>
  <printOptions horizontalCentered="1"/>
  <pageMargins left="0.31496062992125984" right="0.23622047244094491" top="1.0629921259842521" bottom="0.39370078740157483" header="0.27559055118110237" footer="0.19685039370078741"/>
  <pageSetup paperSize="9" orientation="landscape" r:id="rId1"/>
  <headerFooter alignWithMargins="0">
    <oddHeader xml:space="preserve">&amp;RTabela nr &amp;A
do uchwały Rady Gminy Rawa Mazowiecka nr 
z dnia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view="pageLayout" zoomScaleNormal="100" workbookViewId="0">
      <selection activeCell="G5" sqref="G5:H10"/>
    </sheetView>
  </sheetViews>
  <sheetFormatPr defaultRowHeight="12.75"/>
  <cols>
    <col min="1" max="1" width="2.25" style="55" customWidth="1"/>
    <col min="2" max="2" width="0.875" style="55" customWidth="1"/>
    <col min="3" max="3" width="4.25" style="55" customWidth="1"/>
    <col min="4" max="4" width="4.25" style="55" hidden="1" customWidth="1"/>
    <col min="5" max="5" width="4.625" style="55" customWidth="1"/>
    <col min="6" max="6" width="13.125" style="55" customWidth="1"/>
    <col min="7" max="7" width="5.25" style="55" customWidth="1"/>
    <col min="8" max="8" width="3.25" style="55" customWidth="1"/>
    <col min="9" max="9" width="9" style="55" customWidth="1"/>
    <col min="10" max="10" width="7.625" style="55" customWidth="1"/>
    <col min="11" max="11" width="8.375" style="55" customWidth="1"/>
    <col min="12" max="12" width="6.625" style="55" customWidth="1"/>
    <col min="13" max="13" width="4.875" style="55" customWidth="1"/>
    <col min="14" max="14" width="8.5" style="55" customWidth="1"/>
    <col min="15" max="15" width="4.75" style="55" customWidth="1"/>
    <col min="16" max="16" width="5.125" style="55" customWidth="1"/>
    <col min="17" max="17" width="5.5" style="55" customWidth="1"/>
    <col min="18" max="18" width="6.25" style="55" customWidth="1"/>
    <col min="19" max="19" width="4.75" style="55" customWidth="1"/>
    <col min="20" max="20" width="1.375" style="55" customWidth="1"/>
    <col min="21" max="21" width="4" style="55" customWidth="1"/>
    <col min="22" max="22" width="3.375" style="55" customWidth="1"/>
    <col min="23" max="23" width="0.375" style="55" hidden="1" customWidth="1"/>
    <col min="24" max="16384" width="9" style="55"/>
  </cols>
  <sheetData>
    <row r="1" spans="1:24">
      <c r="C1" s="1"/>
    </row>
    <row r="2" spans="1:24">
      <c r="C2" s="18" t="s">
        <v>188</v>
      </c>
      <c r="D2" s="157"/>
      <c r="E2" s="157"/>
      <c r="F2" s="157"/>
      <c r="G2" s="157"/>
      <c r="H2" s="157"/>
      <c r="I2" s="157"/>
    </row>
    <row r="3" spans="1:24">
      <c r="C3" s="157"/>
      <c r="D3" s="157"/>
      <c r="E3" s="157"/>
      <c r="F3" s="157"/>
      <c r="G3" s="18" t="s">
        <v>371</v>
      </c>
      <c r="H3" s="157"/>
      <c r="I3" s="157"/>
    </row>
    <row r="5" spans="1:24">
      <c r="A5" s="365" t="s">
        <v>0</v>
      </c>
      <c r="B5" s="365"/>
      <c r="C5" s="365" t="s">
        <v>186</v>
      </c>
      <c r="D5" s="365" t="s">
        <v>2</v>
      </c>
      <c r="E5" s="365" t="s">
        <v>185</v>
      </c>
      <c r="F5" s="365"/>
      <c r="G5" s="365" t="s">
        <v>415</v>
      </c>
      <c r="H5" s="365"/>
      <c r="I5" s="365" t="s">
        <v>184</v>
      </c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70"/>
      <c r="X5" s="248"/>
    </row>
    <row r="6" spans="1:24">
      <c r="A6" s="365"/>
      <c r="B6" s="365"/>
      <c r="C6" s="365"/>
      <c r="D6" s="365"/>
      <c r="E6" s="365"/>
      <c r="F6" s="365"/>
      <c r="G6" s="365"/>
      <c r="H6" s="365"/>
      <c r="I6" s="365" t="s">
        <v>183</v>
      </c>
      <c r="J6" s="365" t="s">
        <v>178</v>
      </c>
      <c r="K6" s="365"/>
      <c r="L6" s="365"/>
      <c r="M6" s="365"/>
      <c r="N6" s="365"/>
      <c r="O6" s="365"/>
      <c r="P6" s="365"/>
      <c r="Q6" s="365"/>
      <c r="R6" s="365" t="s">
        <v>182</v>
      </c>
      <c r="S6" s="365" t="s">
        <v>178</v>
      </c>
      <c r="T6" s="365"/>
      <c r="U6" s="365"/>
      <c r="V6" s="365"/>
      <c r="W6" s="370"/>
      <c r="X6" s="248"/>
    </row>
    <row r="7" spans="1:24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 t="s">
        <v>181</v>
      </c>
      <c r="T7" s="365" t="s">
        <v>146</v>
      </c>
      <c r="U7" s="365"/>
      <c r="V7" s="365" t="s">
        <v>180</v>
      </c>
      <c r="W7" s="370"/>
      <c r="X7" s="248"/>
    </row>
    <row r="8" spans="1:24">
      <c r="A8" s="365"/>
      <c r="B8" s="365"/>
      <c r="C8" s="365"/>
      <c r="D8" s="365"/>
      <c r="E8" s="365"/>
      <c r="F8" s="365"/>
      <c r="G8" s="365"/>
      <c r="H8" s="365"/>
      <c r="I8" s="365"/>
      <c r="J8" s="365" t="s">
        <v>179</v>
      </c>
      <c r="K8" s="365" t="s">
        <v>178</v>
      </c>
      <c r="L8" s="365"/>
      <c r="M8" s="365" t="s">
        <v>177</v>
      </c>
      <c r="N8" s="365" t="s">
        <v>176</v>
      </c>
      <c r="O8" s="365" t="s">
        <v>175</v>
      </c>
      <c r="P8" s="365" t="s">
        <v>174</v>
      </c>
      <c r="Q8" s="365" t="s">
        <v>173</v>
      </c>
      <c r="R8" s="365"/>
      <c r="S8" s="365"/>
      <c r="T8" s="365"/>
      <c r="U8" s="365"/>
      <c r="V8" s="365"/>
      <c r="W8" s="370"/>
      <c r="X8" s="248"/>
    </row>
    <row r="9" spans="1:24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 t="s">
        <v>172</v>
      </c>
      <c r="U9" s="365"/>
      <c r="V9" s="365"/>
      <c r="W9" s="370"/>
      <c r="X9" s="248"/>
    </row>
    <row r="10" spans="1:24" ht="54.7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246" t="s">
        <v>171</v>
      </c>
      <c r="L10" s="246" t="s">
        <v>170</v>
      </c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70"/>
      <c r="X10" s="248"/>
    </row>
    <row r="11" spans="1:24">
      <c r="A11" s="369" t="s">
        <v>169</v>
      </c>
      <c r="B11" s="369"/>
      <c r="C11" s="58" t="s">
        <v>168</v>
      </c>
      <c r="D11" s="58" t="s">
        <v>167</v>
      </c>
      <c r="E11" s="369" t="s">
        <v>166</v>
      </c>
      <c r="F11" s="369"/>
      <c r="G11" s="369" t="s">
        <v>165</v>
      </c>
      <c r="H11" s="369"/>
      <c r="I11" s="247" t="s">
        <v>164</v>
      </c>
      <c r="J11" s="247" t="s">
        <v>163</v>
      </c>
      <c r="K11" s="247" t="s">
        <v>162</v>
      </c>
      <c r="L11" s="247" t="s">
        <v>161</v>
      </c>
      <c r="M11" s="247" t="s">
        <v>160</v>
      </c>
      <c r="N11" s="247" t="s">
        <v>159</v>
      </c>
      <c r="O11" s="247" t="s">
        <v>158</v>
      </c>
      <c r="P11" s="247" t="s">
        <v>157</v>
      </c>
      <c r="Q11" s="247" t="s">
        <v>156</v>
      </c>
      <c r="R11" s="247" t="s">
        <v>155</v>
      </c>
      <c r="S11" s="247" t="s">
        <v>154</v>
      </c>
      <c r="T11" s="369" t="s">
        <v>153</v>
      </c>
      <c r="U11" s="369"/>
      <c r="V11" s="369" t="s">
        <v>152</v>
      </c>
      <c r="W11" s="371"/>
      <c r="X11" s="248"/>
    </row>
    <row r="12" spans="1:24" ht="18" customHeight="1">
      <c r="A12" s="365" t="s">
        <v>37</v>
      </c>
      <c r="B12" s="365"/>
      <c r="C12" s="57"/>
      <c r="D12" s="57"/>
      <c r="E12" s="367" t="s">
        <v>38</v>
      </c>
      <c r="F12" s="367"/>
      <c r="G12" s="360">
        <f>SUM(I12,R12)</f>
        <v>84253</v>
      </c>
      <c r="H12" s="360"/>
      <c r="I12" s="244">
        <f>SUM(J12,M12,N12,O12,P12,Q12)</f>
        <v>84253</v>
      </c>
      <c r="J12" s="244">
        <f>SUM(K12:L12)</f>
        <v>84253</v>
      </c>
      <c r="K12" s="244">
        <f>SUM(K13)</f>
        <v>84083</v>
      </c>
      <c r="L12" s="244">
        <f t="shared" ref="L12:Q12" si="0">SUM(L13)</f>
        <v>170</v>
      </c>
      <c r="M12" s="244">
        <f t="shared" si="0"/>
        <v>0</v>
      </c>
      <c r="N12" s="244">
        <f t="shared" si="0"/>
        <v>0</v>
      </c>
      <c r="O12" s="244">
        <f t="shared" si="0"/>
        <v>0</v>
      </c>
      <c r="P12" s="244">
        <f t="shared" si="0"/>
        <v>0</v>
      </c>
      <c r="Q12" s="244">
        <f t="shared" si="0"/>
        <v>0</v>
      </c>
      <c r="R12" s="244">
        <f>SUM(S12,V12)</f>
        <v>0</v>
      </c>
      <c r="S12" s="244">
        <f>SUM(S13)</f>
        <v>0</v>
      </c>
      <c r="T12" s="360">
        <f>SUM(T13)</f>
        <v>0</v>
      </c>
      <c r="U12" s="360"/>
      <c r="V12" s="360">
        <f>SUM(V13)</f>
        <v>0</v>
      </c>
      <c r="W12" s="361"/>
      <c r="X12" s="248"/>
    </row>
    <row r="13" spans="1:24" ht="19.5" customHeight="1">
      <c r="A13" s="365"/>
      <c r="B13" s="365"/>
      <c r="C13" s="57" t="s">
        <v>39</v>
      </c>
      <c r="D13" s="57"/>
      <c r="E13" s="367" t="s">
        <v>40</v>
      </c>
      <c r="F13" s="367"/>
      <c r="G13" s="360">
        <f t="shared" ref="G13:G21" si="1">SUM(I13,R13)</f>
        <v>84253</v>
      </c>
      <c r="H13" s="360"/>
      <c r="I13" s="244">
        <f t="shared" ref="I13:I21" si="2">SUM(J13,M13,N13,O13,P13,Q13)</f>
        <v>84253</v>
      </c>
      <c r="J13" s="244">
        <f t="shared" ref="J13:J21" si="3">SUM(K13:L13)</f>
        <v>84253</v>
      </c>
      <c r="K13" s="244">
        <v>84083</v>
      </c>
      <c r="L13" s="244">
        <v>170</v>
      </c>
      <c r="M13" s="244"/>
      <c r="N13" s="244"/>
      <c r="O13" s="244"/>
      <c r="P13" s="244"/>
      <c r="Q13" s="244"/>
      <c r="R13" s="244">
        <f t="shared" ref="R13:R21" si="4">SUM(S13,V13)</f>
        <v>0</v>
      </c>
      <c r="S13" s="244"/>
      <c r="T13" s="360"/>
      <c r="U13" s="360"/>
      <c r="V13" s="360"/>
      <c r="W13" s="361"/>
      <c r="X13" s="248"/>
    </row>
    <row r="14" spans="1:24" ht="29.25" customHeight="1">
      <c r="A14" s="365" t="s">
        <v>46</v>
      </c>
      <c r="B14" s="365"/>
      <c r="C14" s="57"/>
      <c r="D14" s="57"/>
      <c r="E14" s="367" t="s">
        <v>47</v>
      </c>
      <c r="F14" s="367"/>
      <c r="G14" s="360">
        <f t="shared" si="1"/>
        <v>1491</v>
      </c>
      <c r="H14" s="360"/>
      <c r="I14" s="244">
        <f t="shared" si="2"/>
        <v>1491</v>
      </c>
      <c r="J14" s="244">
        <f t="shared" si="3"/>
        <v>1491</v>
      </c>
      <c r="K14" s="244">
        <f>SUM(K15)</f>
        <v>1491</v>
      </c>
      <c r="L14" s="244">
        <f t="shared" ref="L14:Q14" si="5">SUM(L15)</f>
        <v>0</v>
      </c>
      <c r="M14" s="244">
        <f t="shared" si="5"/>
        <v>0</v>
      </c>
      <c r="N14" s="244">
        <f t="shared" si="5"/>
        <v>0</v>
      </c>
      <c r="O14" s="244">
        <f t="shared" si="5"/>
        <v>0</v>
      </c>
      <c r="P14" s="244">
        <f t="shared" si="5"/>
        <v>0</v>
      </c>
      <c r="Q14" s="244">
        <f t="shared" si="5"/>
        <v>0</v>
      </c>
      <c r="R14" s="244">
        <f t="shared" si="4"/>
        <v>0</v>
      </c>
      <c r="S14" s="244"/>
      <c r="T14" s="360"/>
      <c r="U14" s="360"/>
      <c r="V14" s="360">
        <f>SUM(V15)</f>
        <v>0</v>
      </c>
      <c r="W14" s="361"/>
      <c r="X14" s="248"/>
    </row>
    <row r="15" spans="1:24" ht="32.25" customHeight="1">
      <c r="A15" s="365"/>
      <c r="B15" s="365"/>
      <c r="C15" s="57" t="s">
        <v>48</v>
      </c>
      <c r="D15" s="57"/>
      <c r="E15" s="367" t="s">
        <v>49</v>
      </c>
      <c r="F15" s="367"/>
      <c r="G15" s="360">
        <f t="shared" si="1"/>
        <v>1491</v>
      </c>
      <c r="H15" s="360"/>
      <c r="I15" s="244">
        <f t="shared" si="2"/>
        <v>1491</v>
      </c>
      <c r="J15" s="244">
        <f t="shared" si="3"/>
        <v>1491</v>
      </c>
      <c r="K15" s="244">
        <v>1491</v>
      </c>
      <c r="L15" s="244"/>
      <c r="M15" s="244"/>
      <c r="N15" s="244"/>
      <c r="O15" s="244"/>
      <c r="P15" s="244"/>
      <c r="Q15" s="244"/>
      <c r="R15" s="244">
        <f t="shared" si="4"/>
        <v>0</v>
      </c>
      <c r="S15" s="244"/>
      <c r="T15" s="360"/>
      <c r="U15" s="360"/>
      <c r="V15" s="360"/>
      <c r="W15" s="361"/>
      <c r="X15" s="248"/>
    </row>
    <row r="16" spans="1:24" ht="32.25" customHeight="1">
      <c r="A16" s="365" t="s">
        <v>50</v>
      </c>
      <c r="B16" s="365"/>
      <c r="C16" s="251"/>
      <c r="D16" s="251"/>
      <c r="E16" s="367" t="s">
        <v>51</v>
      </c>
      <c r="F16" s="367"/>
      <c r="G16" s="360">
        <f>SUM(I16,R16)</f>
        <v>1650</v>
      </c>
      <c r="H16" s="360"/>
      <c r="I16" s="252">
        <f>SUM(J16,M16,N16,O16,P16,Q16)</f>
        <v>1650</v>
      </c>
      <c r="J16" s="252">
        <f>SUM(K16:L16)</f>
        <v>1650</v>
      </c>
      <c r="K16" s="252">
        <f>SUM(K17)</f>
        <v>0</v>
      </c>
      <c r="L16" s="252">
        <f t="shared" ref="L16:Q16" si="6">SUM(L17)</f>
        <v>1650</v>
      </c>
      <c r="M16" s="252">
        <f t="shared" si="6"/>
        <v>0</v>
      </c>
      <c r="N16" s="252">
        <f t="shared" si="6"/>
        <v>0</v>
      </c>
      <c r="O16" s="252">
        <f t="shared" si="6"/>
        <v>0</v>
      </c>
      <c r="P16" s="252">
        <f t="shared" si="6"/>
        <v>0</v>
      </c>
      <c r="Q16" s="252">
        <f t="shared" si="6"/>
        <v>0</v>
      </c>
      <c r="R16" s="252">
        <f>SUM(S16,V16)</f>
        <v>0</v>
      </c>
      <c r="S16" s="252">
        <f>SUM(S17)</f>
        <v>0</v>
      </c>
      <c r="T16" s="360">
        <f>SUM(T17)</f>
        <v>0</v>
      </c>
      <c r="U16" s="360"/>
      <c r="V16" s="360">
        <f>SUM(V17)</f>
        <v>0</v>
      </c>
      <c r="W16" s="361"/>
      <c r="X16" s="248"/>
    </row>
    <row r="17" spans="1:24" ht="25.5" customHeight="1">
      <c r="A17" s="365"/>
      <c r="B17" s="365"/>
      <c r="C17" s="251" t="s">
        <v>52</v>
      </c>
      <c r="D17" s="251"/>
      <c r="E17" s="367" t="s">
        <v>53</v>
      </c>
      <c r="F17" s="367"/>
      <c r="G17" s="360">
        <f t="shared" ref="G17" si="7">SUM(I17,R17)</f>
        <v>1650</v>
      </c>
      <c r="H17" s="360"/>
      <c r="I17" s="252">
        <f t="shared" ref="I17" si="8">SUM(J17,M17,N17,O17,P17,Q17)</f>
        <v>1650</v>
      </c>
      <c r="J17" s="252">
        <f t="shared" ref="J17" si="9">SUM(K17:L17)</f>
        <v>1650</v>
      </c>
      <c r="K17" s="252"/>
      <c r="L17" s="252">
        <v>1650</v>
      </c>
      <c r="M17" s="252"/>
      <c r="N17" s="252"/>
      <c r="O17" s="252"/>
      <c r="P17" s="252"/>
      <c r="Q17" s="252"/>
      <c r="R17" s="252">
        <f t="shared" ref="R17" si="10">SUM(S17,V17)</f>
        <v>0</v>
      </c>
      <c r="S17" s="252"/>
      <c r="T17" s="360"/>
      <c r="U17" s="360"/>
      <c r="V17" s="360"/>
      <c r="W17" s="361"/>
      <c r="X17" s="248"/>
    </row>
    <row r="18" spans="1:24" ht="24.75" customHeight="1">
      <c r="A18" s="365" t="s">
        <v>117</v>
      </c>
      <c r="B18" s="365"/>
      <c r="C18" s="57"/>
      <c r="D18" s="57"/>
      <c r="E18" s="367" t="s">
        <v>118</v>
      </c>
      <c r="F18" s="367"/>
      <c r="G18" s="360">
        <f t="shared" si="1"/>
        <v>2400342</v>
      </c>
      <c r="H18" s="360"/>
      <c r="I18" s="244">
        <f t="shared" si="2"/>
        <v>2400342</v>
      </c>
      <c r="J18" s="244">
        <f t="shared" si="3"/>
        <v>127646</v>
      </c>
      <c r="K18" s="244">
        <f>SUM(K19:K20)</f>
        <v>112743</v>
      </c>
      <c r="L18" s="244">
        <f t="shared" ref="L18:Q18" si="11">SUM(L19:L20)</f>
        <v>14903</v>
      </c>
      <c r="M18" s="244">
        <f t="shared" si="11"/>
        <v>0</v>
      </c>
      <c r="N18" s="244">
        <f t="shared" si="11"/>
        <v>2272696</v>
      </c>
      <c r="O18" s="244">
        <f t="shared" si="11"/>
        <v>0</v>
      </c>
      <c r="P18" s="244">
        <f t="shared" si="11"/>
        <v>0</v>
      </c>
      <c r="Q18" s="244">
        <f t="shared" si="11"/>
        <v>0</v>
      </c>
      <c r="R18" s="244">
        <f t="shared" si="4"/>
        <v>0</v>
      </c>
      <c r="S18" s="244"/>
      <c r="T18" s="360"/>
      <c r="U18" s="360"/>
      <c r="V18" s="360"/>
      <c r="W18" s="361"/>
      <c r="X18" s="248"/>
    </row>
    <row r="19" spans="1:24" ht="35.25" customHeight="1">
      <c r="A19" s="365"/>
      <c r="B19" s="365"/>
      <c r="C19" s="57" t="s">
        <v>119</v>
      </c>
      <c r="D19" s="57"/>
      <c r="E19" s="366" t="s">
        <v>151</v>
      </c>
      <c r="F19" s="366"/>
      <c r="G19" s="368">
        <f t="shared" si="1"/>
        <v>2394532</v>
      </c>
      <c r="H19" s="368"/>
      <c r="I19" s="338">
        <f t="shared" si="2"/>
        <v>2394532</v>
      </c>
      <c r="J19" s="338">
        <f t="shared" si="3"/>
        <v>121836</v>
      </c>
      <c r="K19" s="338">
        <v>112743</v>
      </c>
      <c r="L19" s="338">
        <v>9093</v>
      </c>
      <c r="M19" s="338"/>
      <c r="N19" s="338">
        <v>2272696</v>
      </c>
      <c r="O19" s="244"/>
      <c r="P19" s="244"/>
      <c r="Q19" s="244"/>
      <c r="R19" s="244">
        <f t="shared" si="4"/>
        <v>0</v>
      </c>
      <c r="S19" s="244"/>
      <c r="T19" s="360"/>
      <c r="U19" s="360"/>
      <c r="V19" s="360"/>
      <c r="W19" s="361"/>
      <c r="X19" s="248"/>
    </row>
    <row r="20" spans="1:24" ht="49.5" customHeight="1">
      <c r="A20" s="365"/>
      <c r="B20" s="365"/>
      <c r="C20" s="57" t="s">
        <v>122</v>
      </c>
      <c r="D20" s="57"/>
      <c r="E20" s="366" t="s">
        <v>150</v>
      </c>
      <c r="F20" s="366"/>
      <c r="G20" s="360">
        <f t="shared" si="1"/>
        <v>5810</v>
      </c>
      <c r="H20" s="360"/>
      <c r="I20" s="244">
        <f t="shared" si="2"/>
        <v>5810</v>
      </c>
      <c r="J20" s="244">
        <f t="shared" si="3"/>
        <v>5810</v>
      </c>
      <c r="K20" s="244"/>
      <c r="L20" s="244">
        <v>5810</v>
      </c>
      <c r="M20" s="244"/>
      <c r="N20" s="244"/>
      <c r="O20" s="244"/>
      <c r="P20" s="244"/>
      <c r="Q20" s="244"/>
      <c r="R20" s="244">
        <f t="shared" si="4"/>
        <v>0</v>
      </c>
      <c r="S20" s="244"/>
      <c r="T20" s="360"/>
      <c r="U20" s="360"/>
      <c r="V20" s="360"/>
      <c r="W20" s="361"/>
      <c r="X20" s="248"/>
    </row>
    <row r="21" spans="1:24" s="56" customFormat="1" ht="21" customHeight="1">
      <c r="A21" s="362" t="s">
        <v>149</v>
      </c>
      <c r="B21" s="362"/>
      <c r="C21" s="362"/>
      <c r="D21" s="362"/>
      <c r="E21" s="362"/>
      <c r="F21" s="362"/>
      <c r="G21" s="363">
        <f t="shared" si="1"/>
        <v>2487736</v>
      </c>
      <c r="H21" s="363"/>
      <c r="I21" s="337">
        <f t="shared" si="2"/>
        <v>2487736</v>
      </c>
      <c r="J21" s="337">
        <f t="shared" si="3"/>
        <v>215040</v>
      </c>
      <c r="K21" s="337">
        <f t="shared" ref="K21:Q21" si="12">SUM(K12,K14,K18)</f>
        <v>198317</v>
      </c>
      <c r="L21" s="337">
        <f>SUM(L12,L14,L18,L16)</f>
        <v>16723</v>
      </c>
      <c r="M21" s="337">
        <f t="shared" si="12"/>
        <v>0</v>
      </c>
      <c r="N21" s="337">
        <f t="shared" si="12"/>
        <v>2272696</v>
      </c>
      <c r="O21" s="337">
        <f t="shared" si="12"/>
        <v>0</v>
      </c>
      <c r="P21" s="337">
        <f t="shared" si="12"/>
        <v>0</v>
      </c>
      <c r="Q21" s="245">
        <f t="shared" si="12"/>
        <v>0</v>
      </c>
      <c r="R21" s="244">
        <f t="shared" si="4"/>
        <v>0</v>
      </c>
      <c r="S21" s="245"/>
      <c r="T21" s="363"/>
      <c r="U21" s="363"/>
      <c r="V21" s="363"/>
      <c r="W21" s="364"/>
      <c r="X21" s="249"/>
    </row>
    <row r="22" spans="1:24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</row>
    <row r="23" spans="1:24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</row>
  </sheetData>
  <mergeCells count="75">
    <mergeCell ref="A17:B17"/>
    <mergeCell ref="E17:F17"/>
    <mergeCell ref="G17:H17"/>
    <mergeCell ref="T17:U17"/>
    <mergeCell ref="V17:W17"/>
    <mergeCell ref="A16:B16"/>
    <mergeCell ref="E16:F16"/>
    <mergeCell ref="G16:H16"/>
    <mergeCell ref="T16:U16"/>
    <mergeCell ref="V16:W16"/>
    <mergeCell ref="Q8:Q10"/>
    <mergeCell ref="J6:Q7"/>
    <mergeCell ref="R6:R10"/>
    <mergeCell ref="S6:W6"/>
    <mergeCell ref="T9:U10"/>
    <mergeCell ref="K8:L9"/>
    <mergeCell ref="M8:M10"/>
    <mergeCell ref="N8:N10"/>
    <mergeCell ref="O8:O10"/>
    <mergeCell ref="P8:P10"/>
    <mergeCell ref="A11:B11"/>
    <mergeCell ref="E11:F11"/>
    <mergeCell ref="G11:H11"/>
    <mergeCell ref="T11:U11"/>
    <mergeCell ref="A5:B10"/>
    <mergeCell ref="C5:C10"/>
    <mergeCell ref="D5:D10"/>
    <mergeCell ref="E5:F10"/>
    <mergeCell ref="G5:H10"/>
    <mergeCell ref="I5:W5"/>
    <mergeCell ref="I6:I10"/>
    <mergeCell ref="V11:W11"/>
    <mergeCell ref="S7:S10"/>
    <mergeCell ref="T7:U8"/>
    <mergeCell ref="V7:W10"/>
    <mergeCell ref="J8:J10"/>
    <mergeCell ref="A13:B13"/>
    <mergeCell ref="E13:F13"/>
    <mergeCell ref="G13:H13"/>
    <mergeCell ref="T13:U13"/>
    <mergeCell ref="V13:W13"/>
    <mergeCell ref="A12:B12"/>
    <mergeCell ref="E12:F12"/>
    <mergeCell ref="G12:H12"/>
    <mergeCell ref="T12:U12"/>
    <mergeCell ref="V12:W12"/>
    <mergeCell ref="A15:B15"/>
    <mergeCell ref="E15:F15"/>
    <mergeCell ref="G15:H15"/>
    <mergeCell ref="T15:U15"/>
    <mergeCell ref="V15:W15"/>
    <mergeCell ref="A14:B14"/>
    <mergeCell ref="E14:F14"/>
    <mergeCell ref="G14:H14"/>
    <mergeCell ref="T14:U14"/>
    <mergeCell ref="V14:W14"/>
    <mergeCell ref="A19:B19"/>
    <mergeCell ref="E19:F19"/>
    <mergeCell ref="G19:H19"/>
    <mergeCell ref="T19:U19"/>
    <mergeCell ref="V19:W19"/>
    <mergeCell ref="A18:B18"/>
    <mergeCell ref="E18:F18"/>
    <mergeCell ref="G18:H18"/>
    <mergeCell ref="T18:U18"/>
    <mergeCell ref="V18:W18"/>
    <mergeCell ref="G20:H20"/>
    <mergeCell ref="T20:U20"/>
    <mergeCell ref="V20:W20"/>
    <mergeCell ref="A21:F21"/>
    <mergeCell ref="G21:H21"/>
    <mergeCell ref="T21:U21"/>
    <mergeCell ref="V21:W21"/>
    <mergeCell ref="A20:B20"/>
    <mergeCell ref="E20:F20"/>
  </mergeCells>
  <pageMargins left="0.7" right="0.4375" top="0.89583333333333337" bottom="0.75" header="0.3" footer="0.3"/>
  <pageSetup paperSize="9" orientation="landscape" r:id="rId1"/>
  <headerFooter>
    <oddHeader>&amp;RTabela nr &amp;A
do uchwały Rady Gminy Rawa Mazowiecka nr 
z dnia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A12"/>
  <sheetViews>
    <sheetView view="pageLayout" zoomScaleNormal="100" zoomScaleSheetLayoutView="90" workbookViewId="0">
      <selection activeCell="F13" sqref="F13"/>
    </sheetView>
  </sheetViews>
  <sheetFormatPr defaultRowHeight="12.75"/>
  <cols>
    <col min="1" max="1" width="6.375" style="52" customWidth="1"/>
    <col min="2" max="2" width="7.875" style="52" customWidth="1"/>
    <col min="3" max="3" width="6.75" style="52" customWidth="1"/>
    <col min="4" max="4" width="11.5" style="52" hidden="1" customWidth="1"/>
    <col min="5" max="5" width="14.75" style="52" customWidth="1"/>
    <col min="6" max="6" width="11.375" style="52" customWidth="1"/>
    <col min="7" max="7" width="13" style="52" customWidth="1"/>
    <col min="8" max="8" width="11.875" style="6" customWidth="1"/>
    <col min="9" max="9" width="9.125" style="6" customWidth="1"/>
    <col min="10" max="10" width="12.75" style="6" customWidth="1"/>
    <col min="11" max="79" width="9" style="6"/>
    <col min="80" max="16384" width="9" style="52"/>
  </cols>
  <sheetData>
    <row r="1" spans="1:79" ht="45" customHeight="1">
      <c r="A1" s="373" t="s">
        <v>389</v>
      </c>
      <c r="B1" s="373"/>
      <c r="C1" s="373"/>
      <c r="D1" s="373"/>
      <c r="E1" s="373"/>
      <c r="F1" s="373"/>
      <c r="G1" s="373"/>
      <c r="H1" s="373"/>
      <c r="I1" s="373"/>
      <c r="J1" s="373"/>
    </row>
    <row r="3" spans="1:79">
      <c r="J3" s="313" t="s">
        <v>189</v>
      </c>
    </row>
    <row r="4" spans="1:79" ht="20.25" customHeight="1">
      <c r="A4" s="356" t="s">
        <v>0</v>
      </c>
      <c r="B4" s="374" t="s">
        <v>186</v>
      </c>
      <c r="C4" s="374" t="s">
        <v>381</v>
      </c>
      <c r="D4" s="377" t="s">
        <v>382</v>
      </c>
      <c r="E4" s="377" t="s">
        <v>383</v>
      </c>
      <c r="F4" s="377" t="s">
        <v>178</v>
      </c>
      <c r="G4" s="377"/>
      <c r="H4" s="377"/>
      <c r="I4" s="377"/>
      <c r="J4" s="377"/>
      <c r="BX4" s="52"/>
      <c r="BY4" s="52"/>
      <c r="BZ4" s="52"/>
      <c r="CA4" s="52"/>
    </row>
    <row r="5" spans="1:79" ht="18" customHeight="1">
      <c r="A5" s="356"/>
      <c r="B5" s="375"/>
      <c r="C5" s="375"/>
      <c r="D5" s="356"/>
      <c r="E5" s="377"/>
      <c r="F5" s="377" t="s">
        <v>384</v>
      </c>
      <c r="G5" s="377" t="s">
        <v>146</v>
      </c>
      <c r="H5" s="377"/>
      <c r="I5" s="377"/>
      <c r="J5" s="377" t="s">
        <v>385</v>
      </c>
      <c r="BX5" s="52"/>
      <c r="BY5" s="52"/>
      <c r="BZ5" s="52"/>
      <c r="CA5" s="52"/>
    </row>
    <row r="6" spans="1:79" ht="69" customHeight="1">
      <c r="A6" s="356"/>
      <c r="B6" s="376"/>
      <c r="C6" s="376"/>
      <c r="D6" s="356"/>
      <c r="E6" s="377"/>
      <c r="F6" s="377"/>
      <c r="G6" s="312" t="s">
        <v>386</v>
      </c>
      <c r="H6" s="312" t="s">
        <v>387</v>
      </c>
      <c r="I6" s="312" t="s">
        <v>388</v>
      </c>
      <c r="J6" s="377"/>
      <c r="BX6" s="52"/>
      <c r="BY6" s="52"/>
      <c r="BZ6" s="52"/>
      <c r="CA6" s="52"/>
    </row>
    <row r="7" spans="1:79" ht="8.25" customHeight="1">
      <c r="A7" s="64">
        <v>1</v>
      </c>
      <c r="B7" s="64">
        <v>2</v>
      </c>
      <c r="C7" s="64">
        <v>3</v>
      </c>
      <c r="D7" s="64">
        <v>4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BX7" s="52"/>
      <c r="BY7" s="52"/>
      <c r="BZ7" s="52"/>
      <c r="CA7" s="52"/>
    </row>
    <row r="8" spans="1:79" ht="19.5" customHeight="1">
      <c r="A8" s="314">
        <v>801</v>
      </c>
      <c r="B8" s="314">
        <v>80104</v>
      </c>
      <c r="C8" s="314">
        <v>2310</v>
      </c>
      <c r="D8" s="315"/>
      <c r="E8" s="315">
        <f>SUM(F8+J8)</f>
        <v>480000</v>
      </c>
      <c r="F8" s="315">
        <f>SUM(G8:I8)</f>
        <v>480000</v>
      </c>
      <c r="G8" s="315"/>
      <c r="H8" s="315"/>
      <c r="I8" s="315">
        <v>480000</v>
      </c>
      <c r="J8" s="315"/>
      <c r="BX8" s="52"/>
      <c r="BY8" s="52"/>
      <c r="BZ8" s="52"/>
      <c r="CA8" s="52"/>
    </row>
    <row r="9" spans="1:79" ht="19.5" hidden="1" customHeight="1">
      <c r="A9" s="336"/>
      <c r="B9" s="336"/>
      <c r="C9" s="336"/>
      <c r="D9" s="336"/>
      <c r="E9" s="336"/>
      <c r="F9" s="336"/>
      <c r="G9" s="336"/>
      <c r="H9" s="336"/>
      <c r="I9" s="336"/>
      <c r="J9" s="336"/>
      <c r="BX9" s="52"/>
      <c r="BY9" s="52"/>
      <c r="BZ9" s="52"/>
      <c r="CA9" s="52"/>
    </row>
    <row r="10" spans="1:79" ht="24.75" customHeight="1">
      <c r="A10" s="372" t="s">
        <v>203</v>
      </c>
      <c r="B10" s="372"/>
      <c r="C10" s="372"/>
      <c r="D10" s="372"/>
      <c r="E10" s="316">
        <f t="shared" ref="E10:J10" si="0">SUM(E8:E8)</f>
        <v>480000</v>
      </c>
      <c r="F10" s="316">
        <f t="shared" si="0"/>
        <v>480000</v>
      </c>
      <c r="G10" s="316">
        <f t="shared" si="0"/>
        <v>0</v>
      </c>
      <c r="H10" s="316">
        <f t="shared" si="0"/>
        <v>0</v>
      </c>
      <c r="I10" s="316">
        <f t="shared" si="0"/>
        <v>480000</v>
      </c>
      <c r="J10" s="316">
        <f t="shared" si="0"/>
        <v>0</v>
      </c>
      <c r="BX10" s="52"/>
      <c r="BY10" s="52"/>
      <c r="BZ10" s="52"/>
      <c r="CA10" s="52"/>
    </row>
    <row r="12" spans="1:79" s="6" customFormat="1">
      <c r="A12" s="47"/>
      <c r="B12" s="52"/>
      <c r="C12" s="52"/>
      <c r="D12" s="52"/>
      <c r="E12" s="52"/>
      <c r="F12" s="52"/>
    </row>
  </sheetData>
  <sheetProtection formatCells="0" formatColumns="0" formatRows="0" insertColumns="0" insertRows="0" deleteColumns="0" deleteRows="0"/>
  <mergeCells count="11">
    <mergeCell ref="A10:D10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43307086614173229" right="0.23622047244094491" top="1.1023622047244095" bottom="0.39370078740157483" header="0.51181102362204722" footer="0.51181102362204722"/>
  <pageSetup paperSize="9" orientation="landscape" r:id="rId1"/>
  <headerFooter alignWithMargins="0">
    <oddHeader xml:space="preserve">&amp;RTabela nr &amp;A
do uchwały Rady Gminy Rawa Mazowiecka nr   
z dnia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Layout" zoomScale="75" zoomScaleNormal="100" zoomScaleSheetLayoutView="100" zoomScalePageLayoutView="75" workbookViewId="0">
      <selection activeCell="D11" sqref="D11"/>
    </sheetView>
  </sheetViews>
  <sheetFormatPr defaultRowHeight="12.75"/>
  <cols>
    <col min="1" max="1" width="4.125" style="52" bestFit="1" customWidth="1"/>
    <col min="2" max="2" width="37.375" style="52" customWidth="1"/>
    <col min="3" max="3" width="12.25" style="52" customWidth="1"/>
    <col min="4" max="4" width="15" style="52" customWidth="1"/>
    <col min="5" max="16384" width="9" style="52"/>
  </cols>
  <sheetData>
    <row r="1" spans="1:4" ht="15" customHeight="1">
      <c r="A1" s="379" t="s">
        <v>373</v>
      </c>
      <c r="B1" s="379"/>
      <c r="C1" s="379"/>
      <c r="D1" s="379"/>
    </row>
    <row r="2" spans="1:4" ht="6.75" hidden="1" customHeight="1">
      <c r="A2" s="95"/>
    </row>
    <row r="3" spans="1:4" ht="10.5" customHeight="1">
      <c r="D3" s="96" t="s">
        <v>189</v>
      </c>
    </row>
    <row r="4" spans="1:4" ht="15" customHeight="1">
      <c r="A4" s="356" t="s">
        <v>190</v>
      </c>
      <c r="B4" s="356" t="s">
        <v>204</v>
      </c>
      <c r="C4" s="377" t="s">
        <v>205</v>
      </c>
      <c r="D4" s="377" t="s">
        <v>206</v>
      </c>
    </row>
    <row r="5" spans="1:4" ht="12" customHeight="1">
      <c r="A5" s="356"/>
      <c r="B5" s="356"/>
      <c r="C5" s="356"/>
      <c r="D5" s="377"/>
    </row>
    <row r="6" spans="1:4" ht="15.75" hidden="1" customHeight="1">
      <c r="A6" s="356"/>
      <c r="B6" s="356"/>
      <c r="C6" s="356"/>
      <c r="D6" s="377"/>
    </row>
    <row r="7" spans="1:4" s="98" customFormat="1" ht="8.25" customHeight="1">
      <c r="A7" s="97">
        <v>1</v>
      </c>
      <c r="B7" s="97">
        <v>2</v>
      </c>
      <c r="C7" s="97">
        <v>3</v>
      </c>
      <c r="D7" s="97">
        <v>4</v>
      </c>
    </row>
    <row r="8" spans="1:4" s="98" customFormat="1" ht="15" customHeight="1">
      <c r="A8" s="99" t="s">
        <v>207</v>
      </c>
      <c r="B8" s="100" t="s">
        <v>208</v>
      </c>
      <c r="C8" s="97"/>
      <c r="D8" s="200">
        <f>'1'!E106</f>
        <v>21678604</v>
      </c>
    </row>
    <row r="9" spans="1:4" s="98" customFormat="1" ht="15.75" customHeight="1">
      <c r="A9" s="99" t="s">
        <v>209</v>
      </c>
      <c r="B9" s="100" t="s">
        <v>210</v>
      </c>
      <c r="C9" s="97"/>
      <c r="D9" s="200">
        <f>'1'!E113</f>
        <v>23565091</v>
      </c>
    </row>
    <row r="10" spans="1:4" s="98" customFormat="1" ht="17.25" customHeight="1">
      <c r="A10" s="99" t="s">
        <v>211</v>
      </c>
      <c r="B10" s="100" t="s">
        <v>212</v>
      </c>
      <c r="C10" s="97"/>
      <c r="D10" s="200">
        <f>D8-D9</f>
        <v>-1886487</v>
      </c>
    </row>
    <row r="11" spans="1:4" ht="18.95" customHeight="1">
      <c r="A11" s="378" t="s">
        <v>213</v>
      </c>
      <c r="B11" s="378"/>
      <c r="C11" s="101"/>
      <c r="D11" s="199">
        <f>SUM(D12:D19)</f>
        <v>2582904.31</v>
      </c>
    </row>
    <row r="12" spans="1:4" ht="18.95" customHeight="1">
      <c r="A12" s="102" t="s">
        <v>207</v>
      </c>
      <c r="B12" s="103" t="s">
        <v>214</v>
      </c>
      <c r="C12" s="102" t="s">
        <v>215</v>
      </c>
      <c r="D12" s="201">
        <f>-D10+D20-D17-D19</f>
        <v>2582904.31</v>
      </c>
    </row>
    <row r="13" spans="1:4" ht="18.95" customHeight="1">
      <c r="A13" s="104" t="s">
        <v>209</v>
      </c>
      <c r="B13" s="105" t="s">
        <v>216</v>
      </c>
      <c r="C13" s="104" t="s">
        <v>215</v>
      </c>
      <c r="D13" s="202">
        <v>0</v>
      </c>
    </row>
    <row r="14" spans="1:4" ht="25.5" customHeight="1">
      <c r="A14" s="104" t="s">
        <v>211</v>
      </c>
      <c r="B14" s="107" t="s">
        <v>217</v>
      </c>
      <c r="C14" s="104" t="s">
        <v>218</v>
      </c>
      <c r="D14" s="202">
        <v>0</v>
      </c>
    </row>
    <row r="15" spans="1:4" ht="18.95" customHeight="1">
      <c r="A15" s="104" t="s">
        <v>219</v>
      </c>
      <c r="B15" s="105" t="s">
        <v>220</v>
      </c>
      <c r="C15" s="104" t="s">
        <v>221</v>
      </c>
      <c r="D15" s="202">
        <v>0</v>
      </c>
    </row>
    <row r="16" spans="1:4" ht="18.95" customHeight="1">
      <c r="A16" s="104" t="s">
        <v>222</v>
      </c>
      <c r="B16" s="105" t="s">
        <v>223</v>
      </c>
      <c r="C16" s="104" t="s">
        <v>224</v>
      </c>
      <c r="D16" s="202">
        <v>0</v>
      </c>
    </row>
    <row r="17" spans="1:6" ht="18.95" customHeight="1">
      <c r="A17" s="104" t="s">
        <v>225</v>
      </c>
      <c r="B17" s="105" t="s">
        <v>226</v>
      </c>
      <c r="C17" s="104" t="s">
        <v>227</v>
      </c>
      <c r="D17" s="202">
        <v>0</v>
      </c>
    </row>
    <row r="18" spans="1:6" ht="18.95" customHeight="1">
      <c r="A18" s="104" t="s">
        <v>228</v>
      </c>
      <c r="B18" s="105" t="s">
        <v>229</v>
      </c>
      <c r="C18" s="104" t="s">
        <v>230</v>
      </c>
      <c r="D18" s="202">
        <v>0</v>
      </c>
    </row>
    <row r="19" spans="1:6" ht="18.95" customHeight="1">
      <c r="A19" s="104" t="s">
        <v>231</v>
      </c>
      <c r="B19" s="108" t="s">
        <v>232</v>
      </c>
      <c r="C19" s="109" t="s">
        <v>233</v>
      </c>
      <c r="D19" s="203">
        <v>0</v>
      </c>
    </row>
    <row r="20" spans="1:6" ht="18.95" customHeight="1">
      <c r="A20" s="378" t="s">
        <v>234</v>
      </c>
      <c r="B20" s="378"/>
      <c r="C20" s="101"/>
      <c r="D20" s="199">
        <f>SUM(D21:D27)</f>
        <v>696417.31</v>
      </c>
    </row>
    <row r="21" spans="1:6" ht="18.95" customHeight="1">
      <c r="A21" s="102" t="s">
        <v>207</v>
      </c>
      <c r="B21" s="103" t="s">
        <v>235</v>
      </c>
      <c r="C21" s="102" t="s">
        <v>236</v>
      </c>
      <c r="D21" s="201">
        <v>588417.31000000006</v>
      </c>
    </row>
    <row r="22" spans="1:6" ht="18.95" customHeight="1">
      <c r="A22" s="104" t="s">
        <v>209</v>
      </c>
      <c r="B22" s="105" t="s">
        <v>237</v>
      </c>
      <c r="C22" s="104" t="s">
        <v>236</v>
      </c>
      <c r="D22" s="204">
        <v>108000</v>
      </c>
    </row>
    <row r="23" spans="1:6" ht="38.25">
      <c r="A23" s="104" t="s">
        <v>211</v>
      </c>
      <c r="B23" s="107" t="s">
        <v>238</v>
      </c>
      <c r="C23" s="104" t="s">
        <v>239</v>
      </c>
      <c r="D23" s="202">
        <v>0</v>
      </c>
    </row>
    <row r="24" spans="1:6" ht="18.95" customHeight="1">
      <c r="A24" s="104" t="s">
        <v>219</v>
      </c>
      <c r="B24" s="105" t="s">
        <v>240</v>
      </c>
      <c r="C24" s="104" t="s">
        <v>241</v>
      </c>
      <c r="D24" s="202">
        <v>0</v>
      </c>
    </row>
    <row r="25" spans="1:6" ht="18.95" customHeight="1">
      <c r="A25" s="104" t="s">
        <v>222</v>
      </c>
      <c r="B25" s="105" t="s">
        <v>242</v>
      </c>
      <c r="C25" s="104" t="s">
        <v>243</v>
      </c>
      <c r="D25" s="202">
        <v>0</v>
      </c>
    </row>
    <row r="26" spans="1:6" ht="18.95" customHeight="1">
      <c r="A26" s="104" t="s">
        <v>225</v>
      </c>
      <c r="B26" s="105" t="s">
        <v>244</v>
      </c>
      <c r="C26" s="104" t="s">
        <v>245</v>
      </c>
      <c r="D26" s="202">
        <v>0</v>
      </c>
    </row>
    <row r="27" spans="1:6" ht="31.5" customHeight="1">
      <c r="A27" s="109" t="s">
        <v>228</v>
      </c>
      <c r="B27" s="111" t="s">
        <v>246</v>
      </c>
      <c r="C27" s="109" t="s">
        <v>247</v>
      </c>
      <c r="D27" s="203">
        <v>0</v>
      </c>
    </row>
    <row r="28" spans="1:6" ht="7.5" customHeight="1">
      <c r="A28" s="112"/>
      <c r="B28" s="113"/>
      <c r="C28" s="113"/>
      <c r="D28" s="113"/>
    </row>
    <row r="29" spans="1:6">
      <c r="A29" s="114"/>
      <c r="B29" s="115"/>
      <c r="C29" s="115"/>
      <c r="D29" s="115"/>
      <c r="E29" s="116"/>
      <c r="F29" s="116"/>
    </row>
  </sheetData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3" right="0.39370078740157483" top="0.89" bottom="0.59055118110236227" header="0.28999999999999998" footer="0.51181102362204722"/>
  <pageSetup paperSize="9" orientation="landscape" r:id="rId1"/>
  <headerFooter alignWithMargins="0">
    <oddHeader>&amp;RTabela nr &amp;A
do uchwały Rady Gminy Rawa Mazowiecka nr 
z dnia 
.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Layout" zoomScale="75" zoomScaleNormal="100" zoomScaleSheetLayoutView="100" zoomScalePageLayoutView="75" workbookViewId="0">
      <selection activeCell="D14" sqref="D14"/>
    </sheetView>
  </sheetViews>
  <sheetFormatPr defaultRowHeight="12.75"/>
  <cols>
    <col min="1" max="1" width="7.125" style="52" customWidth="1"/>
    <col min="2" max="2" width="8.625" style="52" customWidth="1"/>
    <col min="3" max="3" width="51.75" style="52" customWidth="1"/>
    <col min="4" max="4" width="21.125" style="52" customWidth="1"/>
    <col min="5" max="5" width="3.875" style="52" customWidth="1"/>
    <col min="6" max="16384" width="9" style="52"/>
  </cols>
  <sheetData>
    <row r="1" spans="1:5" ht="18.75" customHeight="1">
      <c r="A1" s="383"/>
      <c r="B1" s="383"/>
      <c r="C1" s="383"/>
      <c r="D1" s="383"/>
      <c r="E1" s="6"/>
    </row>
    <row r="2" spans="1:5" ht="6" hidden="1" customHeight="1">
      <c r="A2" s="380"/>
      <c r="B2" s="380"/>
      <c r="C2" s="380"/>
      <c r="D2" s="380"/>
    </row>
    <row r="3" spans="1:5" ht="33" customHeight="1">
      <c r="A3" s="381" t="s">
        <v>344</v>
      </c>
      <c r="B3" s="381"/>
      <c r="C3" s="381"/>
      <c r="D3" s="381"/>
      <c r="E3" s="6"/>
    </row>
    <row r="4" spans="1:5" ht="20.100000000000001" customHeight="1">
      <c r="D4" s="117" t="s">
        <v>189</v>
      </c>
    </row>
    <row r="5" spans="1:5" ht="20.100000000000001" customHeight="1">
      <c r="A5" s="63" t="s">
        <v>0</v>
      </c>
      <c r="B5" s="63" t="s">
        <v>186</v>
      </c>
      <c r="C5" s="63" t="s">
        <v>204</v>
      </c>
      <c r="D5" s="63" t="s">
        <v>206</v>
      </c>
    </row>
    <row r="6" spans="1:5" ht="8.1" customHeight="1">
      <c r="A6" s="64">
        <v>2</v>
      </c>
      <c r="B6" s="64">
        <v>3</v>
      </c>
      <c r="C6" s="64">
        <v>5</v>
      </c>
      <c r="D6" s="64">
        <v>6</v>
      </c>
    </row>
    <row r="7" spans="1:5" ht="30" customHeight="1">
      <c r="A7" s="382" t="s">
        <v>253</v>
      </c>
      <c r="B7" s="382"/>
      <c r="C7" s="382"/>
      <c r="D7" s="136">
        <f>SUM(D8)</f>
        <v>100000</v>
      </c>
    </row>
    <row r="8" spans="1:5" ht="27.75" customHeight="1">
      <c r="A8" s="119">
        <v>851</v>
      </c>
      <c r="B8" s="119"/>
      <c r="C8" s="120" t="s">
        <v>113</v>
      </c>
      <c r="D8" s="121">
        <f>SUM(D9)</f>
        <v>100000</v>
      </c>
    </row>
    <row r="9" spans="1:5" ht="27.75" customHeight="1">
      <c r="A9" s="122"/>
      <c r="B9" s="105">
        <v>85154</v>
      </c>
      <c r="C9" s="105" t="s">
        <v>115</v>
      </c>
      <c r="D9" s="106">
        <f>SUM(D10)</f>
        <v>100000</v>
      </c>
    </row>
    <row r="10" spans="1:5" ht="21.75" customHeight="1">
      <c r="A10" s="122"/>
      <c r="B10" s="122"/>
      <c r="C10" s="124" t="s">
        <v>331</v>
      </c>
      <c r="D10" s="125">
        <v>100000</v>
      </c>
    </row>
    <row r="11" spans="1:5" ht="30" hidden="1" customHeight="1">
      <c r="A11" s="122"/>
      <c r="B11" s="122"/>
      <c r="C11" s="122"/>
      <c r="D11" s="126"/>
    </row>
    <row r="12" spans="1:5" ht="30" hidden="1" customHeight="1">
      <c r="A12" s="122"/>
      <c r="B12" s="122"/>
      <c r="C12" s="122"/>
      <c r="D12" s="126"/>
    </row>
    <row r="13" spans="1:5" ht="30" hidden="1" customHeight="1">
      <c r="A13" s="122"/>
      <c r="B13" s="122"/>
      <c r="C13" s="122"/>
      <c r="D13" s="126"/>
    </row>
    <row r="14" spans="1:5" ht="27" customHeight="1">
      <c r="A14" s="382" t="s">
        <v>254</v>
      </c>
      <c r="B14" s="382"/>
      <c r="C14" s="382"/>
      <c r="D14" s="137">
        <f>SUM(D15)</f>
        <v>112840</v>
      </c>
    </row>
    <row r="15" spans="1:5" ht="29.25" customHeight="1">
      <c r="A15" s="119">
        <v>851</v>
      </c>
      <c r="B15" s="119"/>
      <c r="C15" s="120" t="s">
        <v>113</v>
      </c>
      <c r="D15" s="121">
        <f>SUM(D16+D18)</f>
        <v>112840</v>
      </c>
    </row>
    <row r="16" spans="1:5" ht="27.75" customHeight="1">
      <c r="A16" s="122"/>
      <c r="B16" s="105">
        <v>85153</v>
      </c>
      <c r="C16" s="105" t="s">
        <v>256</v>
      </c>
      <c r="D16" s="106">
        <f>SUM(D17)</f>
        <v>5000</v>
      </c>
    </row>
    <row r="17" spans="1:4" ht="36.75" customHeight="1">
      <c r="A17" s="122"/>
      <c r="B17" s="122"/>
      <c r="C17" s="135" t="s">
        <v>255</v>
      </c>
      <c r="D17" s="125">
        <v>5000</v>
      </c>
    </row>
    <row r="18" spans="1:4" ht="27.75" customHeight="1">
      <c r="A18" s="122"/>
      <c r="B18" s="105">
        <v>85154</v>
      </c>
      <c r="C18" s="105" t="s">
        <v>115</v>
      </c>
      <c r="D18" s="106">
        <f>SUM(D19)</f>
        <v>107840</v>
      </c>
    </row>
    <row r="19" spans="1:4" ht="42.75" customHeight="1">
      <c r="A19" s="130"/>
      <c r="B19" s="130"/>
      <c r="C19" s="111" t="s">
        <v>257</v>
      </c>
      <c r="D19" s="110">
        <v>107840</v>
      </c>
    </row>
  </sheetData>
  <mergeCells count="5">
    <mergeCell ref="A2:D2"/>
    <mergeCell ref="A3:D3"/>
    <mergeCell ref="A7:C7"/>
    <mergeCell ref="A14:C14"/>
    <mergeCell ref="A1:D1"/>
  </mergeCells>
  <printOptions horizontalCentered="1"/>
  <pageMargins left="0.55118110236220474" right="0.51181102362204722" top="1.2204724409448819" bottom="0.98425196850393704" header="0.51181102362204722" footer="0.51181102362204722"/>
  <pageSetup paperSize="9" scale="95" orientation="landscape" r:id="rId1"/>
  <headerFooter alignWithMargins="0">
    <oddHeader xml:space="preserve">&amp;R&amp;9Tabela nr &amp;A
do uchwały Rady Gminy Rawa Mazowiecka nr 
z dnia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Normal="84" workbookViewId="0">
      <selection activeCell="I20" sqref="I20:J20"/>
    </sheetView>
  </sheetViews>
  <sheetFormatPr defaultRowHeight="11.25"/>
  <cols>
    <col min="1" max="1" width="3.125" style="171" bestFit="1" customWidth="1"/>
    <col min="2" max="2" width="15.5" style="171" customWidth="1"/>
    <col min="3" max="3" width="11.375" style="171" customWidth="1"/>
    <col min="4" max="4" width="9.25" style="171" customWidth="1"/>
    <col min="5" max="6" width="9" style="171" customWidth="1"/>
    <col min="7" max="7" width="10.125" style="171" customWidth="1"/>
    <col min="8" max="8" width="10.375" style="171" customWidth="1"/>
    <col min="9" max="9" width="8.625" style="171" customWidth="1"/>
    <col min="10" max="11" width="6.75" style="171" customWidth="1"/>
    <col min="12" max="12" width="8.5" style="171" customWidth="1"/>
    <col min="13" max="13" width="10.25" style="171" customWidth="1"/>
    <col min="14" max="14" width="7.5" style="171" customWidth="1"/>
    <col min="15" max="15" width="7.125" style="171" customWidth="1"/>
    <col min="16" max="16" width="7" style="171" customWidth="1"/>
    <col min="17" max="17" width="9.5" style="171" customWidth="1"/>
    <col min="18" max="16384" width="9" style="171"/>
  </cols>
  <sheetData>
    <row r="1" spans="1:17" ht="12.75">
      <c r="A1" s="384" t="s">
        <v>289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3" spans="1:17">
      <c r="A3" s="385" t="s">
        <v>190</v>
      </c>
      <c r="B3" s="385" t="s">
        <v>290</v>
      </c>
      <c r="C3" s="386" t="s">
        <v>291</v>
      </c>
      <c r="D3" s="386" t="s">
        <v>292</v>
      </c>
      <c r="E3" s="386" t="s">
        <v>293</v>
      </c>
      <c r="F3" s="385" t="s">
        <v>146</v>
      </c>
      <c r="G3" s="385"/>
      <c r="H3" s="385" t="s">
        <v>195</v>
      </c>
      <c r="I3" s="385"/>
      <c r="J3" s="385"/>
      <c r="K3" s="385"/>
      <c r="L3" s="385"/>
      <c r="M3" s="385"/>
      <c r="N3" s="385"/>
      <c r="O3" s="385"/>
      <c r="P3" s="385"/>
      <c r="Q3" s="385"/>
    </row>
    <row r="4" spans="1:17">
      <c r="A4" s="385"/>
      <c r="B4" s="385"/>
      <c r="C4" s="386"/>
      <c r="D4" s="386"/>
      <c r="E4" s="386"/>
      <c r="F4" s="386" t="s">
        <v>294</v>
      </c>
      <c r="G4" s="386" t="s">
        <v>295</v>
      </c>
      <c r="H4" s="385" t="s">
        <v>354</v>
      </c>
      <c r="I4" s="385"/>
      <c r="J4" s="385"/>
      <c r="K4" s="385"/>
      <c r="L4" s="385"/>
      <c r="M4" s="385"/>
      <c r="N4" s="385"/>
      <c r="O4" s="385"/>
      <c r="P4" s="385"/>
      <c r="Q4" s="385"/>
    </row>
    <row r="5" spans="1:17">
      <c r="A5" s="385"/>
      <c r="B5" s="385"/>
      <c r="C5" s="386"/>
      <c r="D5" s="386"/>
      <c r="E5" s="386"/>
      <c r="F5" s="386"/>
      <c r="G5" s="386"/>
      <c r="H5" s="386" t="s">
        <v>296</v>
      </c>
      <c r="I5" s="385" t="s">
        <v>178</v>
      </c>
      <c r="J5" s="385"/>
      <c r="K5" s="385"/>
      <c r="L5" s="385"/>
      <c r="M5" s="385"/>
      <c r="N5" s="385"/>
      <c r="O5" s="385"/>
      <c r="P5" s="385"/>
      <c r="Q5" s="385"/>
    </row>
    <row r="6" spans="1:17" ht="14.25" customHeight="1">
      <c r="A6" s="385"/>
      <c r="B6" s="385"/>
      <c r="C6" s="386"/>
      <c r="D6" s="386"/>
      <c r="E6" s="386"/>
      <c r="F6" s="386"/>
      <c r="G6" s="386"/>
      <c r="H6" s="386"/>
      <c r="I6" s="385" t="s">
        <v>297</v>
      </c>
      <c r="J6" s="385"/>
      <c r="K6" s="385"/>
      <c r="L6" s="385"/>
      <c r="M6" s="385" t="s">
        <v>298</v>
      </c>
      <c r="N6" s="385"/>
      <c r="O6" s="385"/>
      <c r="P6" s="385"/>
      <c r="Q6" s="385"/>
    </row>
    <row r="7" spans="1:17" ht="12.75" customHeight="1">
      <c r="A7" s="385"/>
      <c r="B7" s="385"/>
      <c r="C7" s="386"/>
      <c r="D7" s="386"/>
      <c r="E7" s="386"/>
      <c r="F7" s="386"/>
      <c r="G7" s="386"/>
      <c r="H7" s="386"/>
      <c r="I7" s="386" t="s">
        <v>299</v>
      </c>
      <c r="J7" s="385" t="s">
        <v>300</v>
      </c>
      <c r="K7" s="385"/>
      <c r="L7" s="385"/>
      <c r="M7" s="386" t="s">
        <v>301</v>
      </c>
      <c r="N7" s="386" t="s">
        <v>300</v>
      </c>
      <c r="O7" s="386"/>
      <c r="P7" s="386"/>
      <c r="Q7" s="386"/>
    </row>
    <row r="8" spans="1:17" ht="60.75" customHeight="1">
      <c r="A8" s="385"/>
      <c r="B8" s="385"/>
      <c r="C8" s="386"/>
      <c r="D8" s="386"/>
      <c r="E8" s="386"/>
      <c r="F8" s="386"/>
      <c r="G8" s="386"/>
      <c r="H8" s="386"/>
      <c r="I8" s="386"/>
      <c r="J8" s="259" t="s">
        <v>302</v>
      </c>
      <c r="K8" s="259" t="s">
        <v>303</v>
      </c>
      <c r="L8" s="259" t="s">
        <v>304</v>
      </c>
      <c r="M8" s="386"/>
      <c r="N8" s="259" t="s">
        <v>305</v>
      </c>
      <c r="O8" s="259" t="s">
        <v>302</v>
      </c>
      <c r="P8" s="259" t="s">
        <v>303</v>
      </c>
      <c r="Q8" s="259" t="s">
        <v>306</v>
      </c>
    </row>
    <row r="9" spans="1:17" ht="7.5" customHeight="1">
      <c r="A9" s="172">
        <v>1</v>
      </c>
      <c r="B9" s="172">
        <v>2</v>
      </c>
      <c r="C9" s="172">
        <v>3</v>
      </c>
      <c r="D9" s="172">
        <v>4</v>
      </c>
      <c r="E9" s="172">
        <v>5</v>
      </c>
      <c r="F9" s="172">
        <v>6</v>
      </c>
      <c r="G9" s="172">
        <v>7</v>
      </c>
      <c r="H9" s="172">
        <v>8</v>
      </c>
      <c r="I9" s="172">
        <v>9</v>
      </c>
      <c r="J9" s="172">
        <v>10</v>
      </c>
      <c r="K9" s="172">
        <v>11</v>
      </c>
      <c r="L9" s="172">
        <v>12</v>
      </c>
      <c r="M9" s="172">
        <v>13</v>
      </c>
      <c r="N9" s="172">
        <v>14</v>
      </c>
      <c r="O9" s="172">
        <v>15</v>
      </c>
      <c r="P9" s="172">
        <v>16</v>
      </c>
      <c r="Q9" s="172">
        <v>17</v>
      </c>
    </row>
    <row r="10" spans="1:17" s="176" customFormat="1">
      <c r="A10" s="173">
        <v>1</v>
      </c>
      <c r="B10" s="174" t="s">
        <v>307</v>
      </c>
      <c r="C10" s="394" t="s">
        <v>278</v>
      </c>
      <c r="D10" s="395"/>
      <c r="E10" s="175">
        <f>SUM(E15,E24)</f>
        <v>1050000</v>
      </c>
      <c r="F10" s="175">
        <f>SUM(F15,F24)</f>
        <v>525000</v>
      </c>
      <c r="G10" s="175">
        <f>SUM(G15,G24)</f>
        <v>525000</v>
      </c>
      <c r="H10" s="175">
        <f>SUM(H15,H24)</f>
        <v>1050000</v>
      </c>
      <c r="I10" s="175">
        <f t="shared" ref="I10:Q10" si="0">SUM(I15,I24)</f>
        <v>525000</v>
      </c>
      <c r="J10" s="175">
        <f t="shared" si="0"/>
        <v>0</v>
      </c>
      <c r="K10" s="175">
        <f t="shared" si="0"/>
        <v>0</v>
      </c>
      <c r="L10" s="175">
        <f t="shared" si="0"/>
        <v>525000</v>
      </c>
      <c r="M10" s="175">
        <f t="shared" si="0"/>
        <v>525000</v>
      </c>
      <c r="N10" s="175">
        <f t="shared" si="0"/>
        <v>0</v>
      </c>
      <c r="O10" s="175">
        <f t="shared" si="0"/>
        <v>0</v>
      </c>
      <c r="P10" s="175">
        <f t="shared" si="0"/>
        <v>0</v>
      </c>
      <c r="Q10" s="175">
        <f t="shared" si="0"/>
        <v>525000</v>
      </c>
    </row>
    <row r="11" spans="1:17">
      <c r="A11" s="388" t="s">
        <v>308</v>
      </c>
      <c r="B11" s="217" t="s">
        <v>321</v>
      </c>
      <c r="C11" s="214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/>
    </row>
    <row r="12" spans="1:17">
      <c r="A12" s="388"/>
      <c r="B12" s="177" t="s">
        <v>322</v>
      </c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6"/>
    </row>
    <row r="13" spans="1:17">
      <c r="A13" s="388"/>
      <c r="B13" s="177" t="s">
        <v>400</v>
      </c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6"/>
    </row>
    <row r="14" spans="1:17">
      <c r="A14" s="388"/>
      <c r="B14" s="177" t="s">
        <v>309</v>
      </c>
      <c r="C14" s="214" t="s">
        <v>401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6"/>
    </row>
    <row r="15" spans="1:17">
      <c r="A15" s="388"/>
      <c r="B15" s="177" t="s">
        <v>310</v>
      </c>
      <c r="C15" s="178"/>
      <c r="D15" s="178"/>
      <c r="E15" s="178">
        <f t="shared" ref="E15:Q15" si="1">SUM(E16:E19)</f>
        <v>50000</v>
      </c>
      <c r="F15" s="178">
        <f t="shared" si="1"/>
        <v>25000</v>
      </c>
      <c r="G15" s="178">
        <f t="shared" si="1"/>
        <v>25000</v>
      </c>
      <c r="H15" s="178">
        <f t="shared" si="1"/>
        <v>50000</v>
      </c>
      <c r="I15" s="178">
        <f t="shared" si="1"/>
        <v>25000</v>
      </c>
      <c r="J15" s="178">
        <f t="shared" si="1"/>
        <v>0</v>
      </c>
      <c r="K15" s="178">
        <f t="shared" si="1"/>
        <v>0</v>
      </c>
      <c r="L15" s="178">
        <f t="shared" si="1"/>
        <v>25000</v>
      </c>
      <c r="M15" s="178">
        <f t="shared" si="1"/>
        <v>25000</v>
      </c>
      <c r="N15" s="178">
        <f t="shared" si="1"/>
        <v>0</v>
      </c>
      <c r="O15" s="178">
        <f t="shared" si="1"/>
        <v>0</v>
      </c>
      <c r="P15" s="178">
        <f t="shared" si="1"/>
        <v>0</v>
      </c>
      <c r="Q15" s="178">
        <f t="shared" si="1"/>
        <v>25000</v>
      </c>
    </row>
    <row r="16" spans="1:17" s="308" customFormat="1">
      <c r="A16" s="388"/>
      <c r="B16" s="305" t="s">
        <v>402</v>
      </c>
      <c r="C16" s="306"/>
      <c r="D16" s="306"/>
      <c r="E16" s="307">
        <f>SUM(F16:G16)</f>
        <v>50000</v>
      </c>
      <c r="F16" s="307">
        <v>25000</v>
      </c>
      <c r="G16" s="307">
        <v>25000</v>
      </c>
      <c r="H16" s="306">
        <f>SUM(M16,I16)</f>
        <v>50000</v>
      </c>
      <c r="I16" s="306">
        <f>SUM(J16:L16)</f>
        <v>25000</v>
      </c>
      <c r="J16" s="306"/>
      <c r="K16" s="306"/>
      <c r="L16" s="306">
        <v>25000</v>
      </c>
      <c r="M16" s="306">
        <f>SUM(N16:Q16)</f>
        <v>25000</v>
      </c>
      <c r="N16" s="306"/>
      <c r="O16" s="306"/>
      <c r="P16" s="306"/>
      <c r="Q16" s="306">
        <v>25000</v>
      </c>
    </row>
    <row r="17" spans="1:17">
      <c r="A17" s="388"/>
      <c r="B17" s="177" t="s">
        <v>367</v>
      </c>
      <c r="C17" s="179"/>
      <c r="D17" s="179"/>
      <c r="E17" s="178">
        <f>SUM(F17:G17)</f>
        <v>0</v>
      </c>
      <c r="F17" s="178"/>
      <c r="G17" s="178"/>
      <c r="H17" s="179">
        <f>SUM(M17,I17)</f>
        <v>0</v>
      </c>
      <c r="I17" s="179">
        <f>SUM(J17:L17)</f>
        <v>0</v>
      </c>
      <c r="J17" s="179"/>
      <c r="K17" s="179"/>
      <c r="L17" s="179"/>
      <c r="M17" s="179">
        <f>SUM(N17:Q17)</f>
        <v>0</v>
      </c>
      <c r="N17" s="179"/>
      <c r="O17" s="179"/>
      <c r="P17" s="179"/>
      <c r="Q17" s="179"/>
    </row>
    <row r="18" spans="1:17" hidden="1">
      <c r="A18" s="388"/>
      <c r="B18" s="177" t="s">
        <v>403</v>
      </c>
      <c r="C18" s="179"/>
      <c r="D18" s="179"/>
      <c r="E18" s="178">
        <f>SUM(F18:G18)</f>
        <v>0</v>
      </c>
      <c r="F18" s="178"/>
      <c r="G18" s="178"/>
      <c r="H18" s="179">
        <f>SUM(M18,I18)</f>
        <v>0</v>
      </c>
      <c r="I18" s="179">
        <f>SUM(J18:L18)</f>
        <v>0</v>
      </c>
      <c r="J18" s="179"/>
      <c r="K18" s="179"/>
      <c r="L18" s="179"/>
      <c r="M18" s="179">
        <f>SUM(N18:Q18)</f>
        <v>0</v>
      </c>
      <c r="N18" s="179"/>
      <c r="O18" s="179"/>
      <c r="P18" s="179"/>
      <c r="Q18" s="179"/>
    </row>
    <row r="19" spans="1:17" hidden="1">
      <c r="A19" s="389"/>
      <c r="B19" s="208" t="s">
        <v>404</v>
      </c>
      <c r="C19" s="211"/>
      <c r="D19" s="211"/>
      <c r="E19" s="210">
        <f>SUM(F19:G19)</f>
        <v>0</v>
      </c>
      <c r="F19" s="210"/>
      <c r="G19" s="210"/>
      <c r="H19" s="211">
        <f>SUM(M19,I19)</f>
        <v>0</v>
      </c>
      <c r="I19" s="211">
        <f>SUM(J19:L19)</f>
        <v>0</v>
      </c>
      <c r="J19" s="211"/>
      <c r="K19" s="211"/>
      <c r="L19" s="211"/>
      <c r="M19" s="211">
        <f>SUM(N19:Q19)</f>
        <v>0</v>
      </c>
      <c r="N19" s="211"/>
      <c r="O19" s="211"/>
      <c r="P19" s="211"/>
      <c r="Q19" s="211"/>
    </row>
    <row r="20" spans="1:17">
      <c r="A20" s="387" t="s">
        <v>311</v>
      </c>
      <c r="B20" s="324" t="s">
        <v>321</v>
      </c>
      <c r="C20" s="325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7"/>
    </row>
    <row r="21" spans="1:17">
      <c r="A21" s="388"/>
      <c r="B21" s="177" t="s">
        <v>322</v>
      </c>
      <c r="C21" s="180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3"/>
    </row>
    <row r="22" spans="1:17">
      <c r="A22" s="388"/>
      <c r="B22" s="177" t="s">
        <v>400</v>
      </c>
      <c r="C22" s="180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3"/>
    </row>
    <row r="23" spans="1:17">
      <c r="A23" s="388"/>
      <c r="B23" s="177" t="s">
        <v>314</v>
      </c>
      <c r="C23" s="183" t="s">
        <v>405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>
      <c r="A24" s="388"/>
      <c r="B24" s="177" t="s">
        <v>310</v>
      </c>
      <c r="C24" s="178"/>
      <c r="D24" s="178"/>
      <c r="E24" s="178">
        <f t="shared" ref="E24:Q24" si="2">SUM(E25:E26)</f>
        <v>1000000</v>
      </c>
      <c r="F24" s="178">
        <f t="shared" si="2"/>
        <v>500000</v>
      </c>
      <c r="G24" s="178">
        <f t="shared" si="2"/>
        <v>500000</v>
      </c>
      <c r="H24" s="178">
        <f t="shared" si="2"/>
        <v>1000000</v>
      </c>
      <c r="I24" s="178">
        <f t="shared" si="2"/>
        <v>500000</v>
      </c>
      <c r="J24" s="178">
        <f t="shared" si="2"/>
        <v>0</v>
      </c>
      <c r="K24" s="178">
        <f t="shared" si="2"/>
        <v>0</v>
      </c>
      <c r="L24" s="178">
        <f t="shared" si="2"/>
        <v>500000</v>
      </c>
      <c r="M24" s="178">
        <f t="shared" si="2"/>
        <v>500000</v>
      </c>
      <c r="N24" s="178">
        <f t="shared" si="2"/>
        <v>0</v>
      </c>
      <c r="O24" s="178">
        <f t="shared" si="2"/>
        <v>0</v>
      </c>
      <c r="P24" s="178">
        <f t="shared" si="2"/>
        <v>0</v>
      </c>
      <c r="Q24" s="178">
        <f t="shared" si="2"/>
        <v>500000</v>
      </c>
    </row>
    <row r="25" spans="1:17">
      <c r="A25" s="388"/>
      <c r="B25" s="177" t="s">
        <v>402</v>
      </c>
      <c r="C25" s="179"/>
      <c r="D25" s="179"/>
      <c r="E25" s="178">
        <f>SUM(F25:G25)</f>
        <v>1000000</v>
      </c>
      <c r="F25" s="178">
        <v>500000</v>
      </c>
      <c r="G25" s="178">
        <v>500000</v>
      </c>
      <c r="H25" s="179">
        <f>SUM(I25,M25)</f>
        <v>1000000</v>
      </c>
      <c r="I25" s="179">
        <f>SUM(J25:L25)</f>
        <v>500000</v>
      </c>
      <c r="J25" s="179"/>
      <c r="K25" s="179"/>
      <c r="L25" s="179">
        <v>500000</v>
      </c>
      <c r="M25" s="179">
        <f>SUM(N25:Q25)</f>
        <v>500000</v>
      </c>
      <c r="N25" s="179"/>
      <c r="O25" s="179"/>
      <c r="P25" s="179"/>
      <c r="Q25" s="179">
        <v>500000</v>
      </c>
    </row>
    <row r="26" spans="1:17">
      <c r="A26" s="389"/>
      <c r="B26" s="208" t="s">
        <v>367</v>
      </c>
      <c r="C26" s="211"/>
      <c r="D26" s="211"/>
      <c r="E26" s="210">
        <f>SUM(F26:G26)</f>
        <v>0</v>
      </c>
      <c r="F26" s="210"/>
      <c r="G26" s="210"/>
      <c r="H26" s="211">
        <f>SUM(I26,M26)</f>
        <v>0</v>
      </c>
      <c r="I26" s="211">
        <f>SUM(J26:L26)</f>
        <v>0</v>
      </c>
      <c r="J26" s="211"/>
      <c r="K26" s="211"/>
      <c r="L26" s="211"/>
      <c r="M26" s="211">
        <f>SUM(N26:Q26)</f>
        <v>0</v>
      </c>
      <c r="N26" s="211"/>
      <c r="O26" s="211"/>
      <c r="P26" s="211"/>
      <c r="Q26" s="211"/>
    </row>
    <row r="27" spans="1:17" s="176" customFormat="1">
      <c r="A27" s="317">
        <v>2</v>
      </c>
      <c r="B27" s="323" t="s">
        <v>312</v>
      </c>
      <c r="C27" s="396" t="s">
        <v>278</v>
      </c>
      <c r="D27" s="397"/>
      <c r="E27" s="175">
        <f t="shared" ref="E27:Q27" si="3">SUM(E32,E40)</f>
        <v>623620</v>
      </c>
      <c r="F27" s="175">
        <f t="shared" si="3"/>
        <v>93543</v>
      </c>
      <c r="G27" s="175">
        <f t="shared" si="3"/>
        <v>530077</v>
      </c>
      <c r="H27" s="175">
        <f t="shared" si="3"/>
        <v>268233</v>
      </c>
      <c r="I27" s="175">
        <f t="shared" si="3"/>
        <v>7443</v>
      </c>
      <c r="J27" s="175">
        <f t="shared" si="3"/>
        <v>0</v>
      </c>
      <c r="K27" s="175">
        <f t="shared" si="3"/>
        <v>0</v>
      </c>
      <c r="L27" s="175">
        <f t="shared" si="3"/>
        <v>7443</v>
      </c>
      <c r="M27" s="175">
        <f t="shared" si="3"/>
        <v>260790</v>
      </c>
      <c r="N27" s="175">
        <f t="shared" si="3"/>
        <v>0</v>
      </c>
      <c r="O27" s="175">
        <f t="shared" si="3"/>
        <v>0</v>
      </c>
      <c r="P27" s="175">
        <f t="shared" si="3"/>
        <v>0</v>
      </c>
      <c r="Q27" s="175">
        <f t="shared" si="3"/>
        <v>260790</v>
      </c>
    </row>
    <row r="28" spans="1:17">
      <c r="A28" s="398" t="s">
        <v>313</v>
      </c>
      <c r="B28" s="217" t="s">
        <v>364</v>
      </c>
      <c r="C28" s="205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</row>
    <row r="29" spans="1:17">
      <c r="A29" s="388"/>
      <c r="B29" s="177" t="s">
        <v>365</v>
      </c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</row>
    <row r="30" spans="1:17">
      <c r="A30" s="388"/>
      <c r="B30" s="177" t="s">
        <v>366</v>
      </c>
      <c r="C30" s="180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</row>
    <row r="31" spans="1:17">
      <c r="A31" s="388"/>
      <c r="B31" s="177" t="s">
        <v>309</v>
      </c>
      <c r="C31" s="263" t="s">
        <v>399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1:17">
      <c r="A32" s="388"/>
      <c r="B32" s="177" t="s">
        <v>310</v>
      </c>
      <c r="C32" s="184"/>
      <c r="D32" s="184"/>
      <c r="E32" s="178">
        <f t="shared" ref="E32" si="4">SUM(E33:E36)</f>
        <v>623620</v>
      </c>
      <c r="F32" s="178">
        <f t="shared" ref="F32" si="5">SUM(F33:F36)</f>
        <v>93543</v>
      </c>
      <c r="G32" s="178">
        <f t="shared" ref="G32" si="6">SUM(G33:G36)</f>
        <v>530077</v>
      </c>
      <c r="H32" s="178">
        <f t="shared" ref="H32" si="7">SUM(H33:H36)</f>
        <v>268233</v>
      </c>
      <c r="I32" s="178">
        <f t="shared" ref="I32" si="8">SUM(I33:I36)</f>
        <v>7443</v>
      </c>
      <c r="J32" s="178">
        <f t="shared" ref="J32" si="9">SUM(J33:J36)</f>
        <v>0</v>
      </c>
      <c r="K32" s="178">
        <f t="shared" ref="K32" si="10">SUM(K33:K36)</f>
        <v>0</v>
      </c>
      <c r="L32" s="178">
        <f t="shared" ref="L32" si="11">SUM(L33:L36)</f>
        <v>7443</v>
      </c>
      <c r="M32" s="178">
        <f t="shared" ref="M32" si="12">SUM(M33:M36)</f>
        <v>260790</v>
      </c>
      <c r="N32" s="178">
        <f t="shared" ref="N32" si="13">SUM(N33:N36)</f>
        <v>0</v>
      </c>
      <c r="O32" s="178">
        <f t="shared" ref="O32" si="14">SUM(O33:O36)</f>
        <v>0</v>
      </c>
      <c r="P32" s="178">
        <f t="shared" ref="P32" si="15">SUM(P33:P36)</f>
        <v>0</v>
      </c>
      <c r="Q32" s="178">
        <f t="shared" ref="Q32" si="16">SUM(Q33:Q36)</f>
        <v>260790</v>
      </c>
    </row>
    <row r="33" spans="1:17">
      <c r="A33" s="388"/>
      <c r="B33" s="177" t="s">
        <v>351</v>
      </c>
      <c r="C33" s="185"/>
      <c r="D33" s="185"/>
      <c r="E33" s="178">
        <f>SUM(F33:G33)</f>
        <v>199677</v>
      </c>
      <c r="F33" s="178">
        <v>86100</v>
      </c>
      <c r="G33" s="178">
        <v>113577</v>
      </c>
      <c r="H33" s="179"/>
      <c r="I33" s="179">
        <f>SUM(J33:L33)</f>
        <v>0</v>
      </c>
      <c r="J33" s="179"/>
      <c r="K33" s="179"/>
      <c r="L33" s="179"/>
      <c r="M33" s="179">
        <f>SUM(N33:Q33)</f>
        <v>0</v>
      </c>
      <c r="N33" s="179"/>
      <c r="O33" s="179"/>
      <c r="P33" s="179"/>
      <c r="Q33" s="179"/>
    </row>
    <row r="34" spans="1:17">
      <c r="A34" s="388"/>
      <c r="B34" s="177" t="s">
        <v>354</v>
      </c>
      <c r="C34" s="185"/>
      <c r="D34" s="185"/>
      <c r="E34" s="178">
        <f>SUM(F34:G34)</f>
        <v>268233</v>
      </c>
      <c r="F34" s="178">
        <v>7443</v>
      </c>
      <c r="G34" s="178">
        <v>260790</v>
      </c>
      <c r="H34" s="179">
        <f>SUM(M34,I34)</f>
        <v>268233</v>
      </c>
      <c r="I34" s="179">
        <f>SUM(J34:L34)</f>
        <v>7443</v>
      </c>
      <c r="J34" s="179"/>
      <c r="K34" s="179"/>
      <c r="L34" s="179">
        <v>7443</v>
      </c>
      <c r="M34" s="179">
        <f>SUM(N34:Q34)</f>
        <v>260790</v>
      </c>
      <c r="N34" s="179"/>
      <c r="O34" s="179"/>
      <c r="P34" s="179"/>
      <c r="Q34" s="179">
        <v>260790</v>
      </c>
    </row>
    <row r="35" spans="1:17">
      <c r="A35" s="389"/>
      <c r="B35" s="208" t="s">
        <v>367</v>
      </c>
      <c r="C35" s="209"/>
      <c r="D35" s="209"/>
      <c r="E35" s="210">
        <f>SUM(F35:G35)</f>
        <v>155710</v>
      </c>
      <c r="F35" s="210">
        <v>0</v>
      </c>
      <c r="G35" s="210">
        <v>155710</v>
      </c>
      <c r="H35" s="211"/>
      <c r="I35" s="211">
        <f>SUM(J35:L35)</f>
        <v>0</v>
      </c>
      <c r="J35" s="211"/>
      <c r="K35" s="211"/>
      <c r="L35" s="211"/>
      <c r="M35" s="211">
        <f>SUM(N35:Q35)</f>
        <v>0</v>
      </c>
      <c r="N35" s="211"/>
      <c r="O35" s="211"/>
      <c r="P35" s="211"/>
      <c r="Q35" s="211"/>
    </row>
    <row r="36" spans="1:17" hidden="1">
      <c r="A36" s="387" t="s">
        <v>315</v>
      </c>
      <c r="B36" s="177" t="s">
        <v>353</v>
      </c>
      <c r="C36" s="205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7"/>
    </row>
    <row r="37" spans="1:17" hidden="1">
      <c r="A37" s="388"/>
      <c r="B37" s="177" t="s">
        <v>322</v>
      </c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2"/>
    </row>
    <row r="38" spans="1:17" hidden="1">
      <c r="A38" s="388"/>
      <c r="B38" s="177" t="s">
        <v>352</v>
      </c>
      <c r="C38" s="180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2"/>
    </row>
    <row r="39" spans="1:17" hidden="1">
      <c r="A39" s="388"/>
      <c r="B39" s="177" t="s">
        <v>309</v>
      </c>
      <c r="C39" s="263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2"/>
    </row>
    <row r="40" spans="1:17" hidden="1">
      <c r="A40" s="388"/>
      <c r="B40" s="177" t="s">
        <v>310</v>
      </c>
      <c r="C40" s="184"/>
      <c r="D40" s="184"/>
      <c r="E40" s="178">
        <f t="shared" ref="E40:Q40" si="17">SUM(E41:E44)</f>
        <v>0</v>
      </c>
      <c r="F40" s="178">
        <f t="shared" si="17"/>
        <v>0</v>
      </c>
      <c r="G40" s="178">
        <f t="shared" si="17"/>
        <v>0</v>
      </c>
      <c r="H40" s="178">
        <f t="shared" si="17"/>
        <v>0</v>
      </c>
      <c r="I40" s="178">
        <f t="shared" si="17"/>
        <v>0</v>
      </c>
      <c r="J40" s="178">
        <f t="shared" si="17"/>
        <v>0</v>
      </c>
      <c r="K40" s="178">
        <f t="shared" si="17"/>
        <v>0</v>
      </c>
      <c r="L40" s="178">
        <f t="shared" si="17"/>
        <v>0</v>
      </c>
      <c r="M40" s="178">
        <f t="shared" si="17"/>
        <v>0</v>
      </c>
      <c r="N40" s="178">
        <f t="shared" si="17"/>
        <v>0</v>
      </c>
      <c r="O40" s="178">
        <f t="shared" si="17"/>
        <v>0</v>
      </c>
      <c r="P40" s="178">
        <f t="shared" si="17"/>
        <v>0</v>
      </c>
      <c r="Q40" s="178">
        <f t="shared" si="17"/>
        <v>0</v>
      </c>
    </row>
    <row r="41" spans="1:17" hidden="1">
      <c r="A41" s="388"/>
      <c r="B41" s="177" t="s">
        <v>351</v>
      </c>
      <c r="C41" s="185"/>
      <c r="D41" s="185"/>
      <c r="E41" s="178">
        <f>SUM(F41:G41)</f>
        <v>0</v>
      </c>
      <c r="F41" s="178"/>
      <c r="G41" s="178"/>
      <c r="H41" s="179"/>
      <c r="I41" s="179">
        <f>SUM(J41:L41)</f>
        <v>0</v>
      </c>
      <c r="J41" s="179"/>
      <c r="K41" s="179"/>
      <c r="L41" s="179"/>
      <c r="M41" s="179">
        <f>SUM(N41:Q41)</f>
        <v>0</v>
      </c>
      <c r="N41" s="179"/>
      <c r="O41" s="179"/>
      <c r="P41" s="179"/>
      <c r="Q41" s="179"/>
    </row>
    <row r="42" spans="1:17" hidden="1">
      <c r="A42" s="388"/>
      <c r="B42" s="177" t="s">
        <v>351</v>
      </c>
      <c r="C42" s="185"/>
      <c r="D42" s="185"/>
      <c r="E42" s="178">
        <f>SUM(F42:G42)</f>
        <v>0</v>
      </c>
      <c r="F42" s="178"/>
      <c r="G42" s="178"/>
      <c r="H42" s="179">
        <f>SUM(M42,I42)</f>
        <v>0</v>
      </c>
      <c r="I42" s="179">
        <f>SUM(J42:L42)</f>
        <v>0</v>
      </c>
      <c r="J42" s="179"/>
      <c r="K42" s="179"/>
      <c r="L42" s="179"/>
      <c r="M42" s="179">
        <f>SUM(N42:Q42)</f>
        <v>0</v>
      </c>
      <c r="N42" s="179"/>
      <c r="O42" s="179"/>
      <c r="P42" s="179"/>
      <c r="Q42" s="179"/>
    </row>
    <row r="43" spans="1:17" hidden="1">
      <c r="A43" s="388"/>
      <c r="B43" s="177" t="s">
        <v>354</v>
      </c>
      <c r="C43" s="185"/>
      <c r="D43" s="185"/>
      <c r="E43" s="178">
        <f>SUM(F43:G43)</f>
        <v>0</v>
      </c>
      <c r="F43" s="178"/>
      <c r="G43" s="178"/>
      <c r="H43" s="179"/>
      <c r="I43" s="179"/>
      <c r="J43" s="179"/>
      <c r="K43" s="179"/>
      <c r="L43" s="179"/>
      <c r="M43" s="179"/>
      <c r="N43" s="179"/>
      <c r="O43" s="179"/>
      <c r="P43" s="179"/>
      <c r="Q43" s="179"/>
    </row>
    <row r="44" spans="1:17" ht="10.5" hidden="1" customHeight="1">
      <c r="A44" s="389"/>
      <c r="B44" s="208" t="s">
        <v>367</v>
      </c>
      <c r="C44" s="209"/>
      <c r="D44" s="209"/>
      <c r="E44" s="210">
        <f>SUM(F44:G44)</f>
        <v>0</v>
      </c>
      <c r="F44" s="210"/>
      <c r="G44" s="210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1:17" s="176" customFormat="1" ht="15" customHeight="1">
      <c r="A45" s="390" t="s">
        <v>316</v>
      </c>
      <c r="B45" s="390"/>
      <c r="C45" s="391" t="s">
        <v>278</v>
      </c>
      <c r="D45" s="392"/>
      <c r="E45" s="186">
        <f t="shared" ref="E45:Q45" si="18">SUM(E27,E10)</f>
        <v>1673620</v>
      </c>
      <c r="F45" s="186">
        <f t="shared" si="18"/>
        <v>618543</v>
      </c>
      <c r="G45" s="186">
        <f t="shared" si="18"/>
        <v>1055077</v>
      </c>
      <c r="H45" s="186">
        <f t="shared" si="18"/>
        <v>1318233</v>
      </c>
      <c r="I45" s="186">
        <f t="shared" si="18"/>
        <v>532443</v>
      </c>
      <c r="J45" s="186">
        <f t="shared" si="18"/>
        <v>0</v>
      </c>
      <c r="K45" s="186">
        <f t="shared" si="18"/>
        <v>0</v>
      </c>
      <c r="L45" s="186">
        <f t="shared" si="18"/>
        <v>532443</v>
      </c>
      <c r="M45" s="186">
        <f t="shared" si="18"/>
        <v>785790</v>
      </c>
      <c r="N45" s="186">
        <f t="shared" si="18"/>
        <v>0</v>
      </c>
      <c r="O45" s="186">
        <f t="shared" si="18"/>
        <v>0</v>
      </c>
      <c r="P45" s="186">
        <f t="shared" si="18"/>
        <v>0</v>
      </c>
      <c r="Q45" s="186">
        <f t="shared" si="18"/>
        <v>785790</v>
      </c>
    </row>
    <row r="47" spans="1:17">
      <c r="A47" s="393" t="s">
        <v>317</v>
      </c>
      <c r="B47" s="393"/>
      <c r="C47" s="393"/>
      <c r="D47" s="393"/>
      <c r="E47" s="393"/>
      <c r="F47" s="393"/>
      <c r="G47" s="393"/>
      <c r="H47" s="393"/>
      <c r="I47" s="393"/>
      <c r="J47" s="393"/>
    </row>
    <row r="48" spans="1:17">
      <c r="A48" s="187" t="s">
        <v>318</v>
      </c>
      <c r="B48" s="187"/>
      <c r="C48" s="187"/>
      <c r="D48" s="187"/>
      <c r="E48" s="187"/>
      <c r="F48" s="187"/>
      <c r="G48" s="187"/>
      <c r="H48" s="187"/>
      <c r="I48" s="187"/>
      <c r="J48" s="187"/>
    </row>
    <row r="49" spans="1:5">
      <c r="A49" s="187"/>
      <c r="B49" s="187"/>
      <c r="C49" s="187"/>
      <c r="D49" s="187"/>
      <c r="E49" s="187"/>
    </row>
  </sheetData>
  <mergeCells count="28">
    <mergeCell ref="A47:J47"/>
    <mergeCell ref="C10:D10"/>
    <mergeCell ref="A11:A19"/>
    <mergeCell ref="A20:A26"/>
    <mergeCell ref="C27:D27"/>
    <mergeCell ref="A28:A35"/>
    <mergeCell ref="J7:L7"/>
    <mergeCell ref="M7:M8"/>
    <mergeCell ref="N7:Q7"/>
    <mergeCell ref="A36:A44"/>
    <mergeCell ref="A45:B45"/>
    <mergeCell ref="C45:D45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</mergeCells>
  <pageMargins left="0.39370078740157483" right="0.39370078740157483" top="0.6640625" bottom="0.59055118110236227" header="0.19685039370078741" footer="0.51181102362204722"/>
  <pageSetup paperSize="9" scale="81" orientation="landscape" horizontalDpi="300" r:id="rId1"/>
  <headerFooter alignWithMargins="0">
    <oddHeader xml:space="preserve">&amp;R&amp;9Tabela nr &amp;A  
do uchwały Rady Gminy Rawa Mazowiecka nr 
z dnia 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view="pageLayout" topLeftCell="A2" zoomScaleNormal="100" zoomScaleSheetLayoutView="100" workbookViewId="0">
      <selection activeCell="D28" sqref="D28"/>
    </sheetView>
  </sheetViews>
  <sheetFormatPr defaultRowHeight="12.75"/>
  <cols>
    <col min="1" max="1" width="7.125" style="52" customWidth="1"/>
    <col min="2" max="3" width="8.625" style="52" customWidth="1"/>
    <col min="4" max="4" width="63.25" style="52" customWidth="1"/>
    <col min="5" max="5" width="14.75" style="52" customWidth="1"/>
    <col min="6" max="6" width="3.875" style="52" customWidth="1"/>
    <col min="7" max="7" width="10.5" style="52" customWidth="1"/>
    <col min="8" max="16384" width="9" style="52"/>
  </cols>
  <sheetData>
    <row r="1" spans="1:7" ht="6" hidden="1" customHeight="1">
      <c r="A1" s="380"/>
      <c r="B1" s="380"/>
      <c r="C1" s="380"/>
      <c r="D1" s="380"/>
      <c r="E1" s="380"/>
    </row>
    <row r="2" spans="1:7" ht="18" customHeight="1">
      <c r="A2" s="381" t="s">
        <v>333</v>
      </c>
      <c r="B2" s="381"/>
      <c r="C2" s="381"/>
      <c r="D2" s="381"/>
      <c r="E2" s="381"/>
      <c r="F2" s="6"/>
    </row>
    <row r="3" spans="1:7" ht="10.5" customHeight="1">
      <c r="E3" s="117" t="s">
        <v>189</v>
      </c>
    </row>
    <row r="4" spans="1:7" ht="16.5" customHeight="1">
      <c r="A4" s="258" t="s">
        <v>0</v>
      </c>
      <c r="B4" s="258" t="s">
        <v>186</v>
      </c>
      <c r="C4" s="264" t="s">
        <v>2</v>
      </c>
      <c r="D4" s="258" t="s">
        <v>204</v>
      </c>
      <c r="E4" s="258" t="s">
        <v>206</v>
      </c>
    </row>
    <row r="5" spans="1:7" ht="8.1" customHeight="1">
      <c r="A5" s="99">
        <v>1</v>
      </c>
      <c r="B5" s="99">
        <v>2</v>
      </c>
      <c r="C5" s="99">
        <v>3</v>
      </c>
      <c r="D5" s="99">
        <v>4</v>
      </c>
      <c r="E5" s="99">
        <v>5</v>
      </c>
    </row>
    <row r="6" spans="1:7" ht="14.25" customHeight="1">
      <c r="A6" s="399" t="s">
        <v>253</v>
      </c>
      <c r="B6" s="399"/>
      <c r="C6" s="399"/>
      <c r="D6" s="399"/>
      <c r="E6" s="265">
        <f>SUM(E7)</f>
        <v>350000</v>
      </c>
    </row>
    <row r="7" spans="1:7" ht="17.100000000000001" customHeight="1">
      <c r="A7" s="266">
        <v>900</v>
      </c>
      <c r="B7" s="266"/>
      <c r="C7" s="266"/>
      <c r="D7" s="266" t="s">
        <v>327</v>
      </c>
      <c r="E7" s="42">
        <f>SUM(E8)</f>
        <v>350000</v>
      </c>
    </row>
    <row r="8" spans="1:7" ht="25.5" customHeight="1">
      <c r="A8" s="267"/>
      <c r="B8" s="268">
        <v>90019</v>
      </c>
      <c r="C8" s="268"/>
      <c r="D8" s="273" t="s">
        <v>330</v>
      </c>
      <c r="E8" s="270">
        <f>SUM(E9:E9)</f>
        <v>350000</v>
      </c>
    </row>
    <row r="9" spans="1:7" ht="17.100000000000001" customHeight="1">
      <c r="A9" s="267"/>
      <c r="B9" s="267"/>
      <c r="C9" s="271" t="s">
        <v>250</v>
      </c>
      <c r="D9" s="274" t="s">
        <v>251</v>
      </c>
      <c r="E9" s="272">
        <v>350000</v>
      </c>
    </row>
    <row r="10" spans="1:7" ht="20.25" customHeight="1">
      <c r="A10" s="399" t="s">
        <v>254</v>
      </c>
      <c r="B10" s="399"/>
      <c r="C10" s="399"/>
      <c r="D10" s="399"/>
      <c r="E10" s="275">
        <f>SUM(E23,E11,E19,E16)</f>
        <v>350000</v>
      </c>
      <c r="G10" s="225"/>
    </row>
    <row r="11" spans="1:7" ht="17.100000000000001" customHeight="1">
      <c r="A11" s="276" t="s">
        <v>14</v>
      </c>
      <c r="B11" s="277"/>
      <c r="C11" s="278"/>
      <c r="D11" s="302" t="s">
        <v>15</v>
      </c>
      <c r="E11" s="42">
        <f>SUM(E12,E14)</f>
        <v>20000</v>
      </c>
      <c r="G11" s="225"/>
    </row>
    <row r="12" spans="1:7" ht="17.100000000000001" customHeight="1">
      <c r="A12" s="279"/>
      <c r="B12" s="280" t="s">
        <v>200</v>
      </c>
      <c r="C12" s="281"/>
      <c r="D12" s="303" t="s">
        <v>326</v>
      </c>
      <c r="E12" s="270">
        <f>SUM(E13:E13)</f>
        <v>20000</v>
      </c>
      <c r="G12" s="225"/>
    </row>
    <row r="13" spans="1:7" ht="15" customHeight="1">
      <c r="A13" s="279"/>
      <c r="B13" s="282"/>
      <c r="C13" s="283"/>
      <c r="D13" s="304" t="s">
        <v>410</v>
      </c>
      <c r="E13" s="272">
        <v>20000</v>
      </c>
      <c r="G13" s="225"/>
    </row>
    <row r="14" spans="1:7" ht="17.100000000000001" hidden="1" customHeight="1">
      <c r="A14" s="279"/>
      <c r="B14" s="284" t="s">
        <v>16</v>
      </c>
      <c r="C14" s="285"/>
      <c r="D14" s="303" t="s">
        <v>17</v>
      </c>
      <c r="E14" s="286">
        <f>SUM(E15)</f>
        <v>0</v>
      </c>
      <c r="G14" s="225"/>
    </row>
    <row r="15" spans="1:7" ht="12" hidden="1" customHeight="1">
      <c r="A15" s="279"/>
      <c r="B15" s="282"/>
      <c r="C15" s="283"/>
      <c r="D15" s="304" t="s">
        <v>369</v>
      </c>
      <c r="E15" s="272"/>
      <c r="G15" s="225"/>
    </row>
    <row r="16" spans="1:7" ht="17.100000000000001" customHeight="1">
      <c r="A16" s="276" t="s">
        <v>26</v>
      </c>
      <c r="B16" s="277"/>
      <c r="C16" s="278"/>
      <c r="D16" s="302" t="s">
        <v>339</v>
      </c>
      <c r="E16" s="42">
        <f>SUM(E17)</f>
        <v>69000</v>
      </c>
      <c r="G16" s="225"/>
    </row>
    <row r="17" spans="1:7" ht="17.100000000000001" customHeight="1">
      <c r="A17" s="279"/>
      <c r="B17" s="280" t="s">
        <v>27</v>
      </c>
      <c r="C17" s="281"/>
      <c r="D17" s="303" t="s">
        <v>28</v>
      </c>
      <c r="E17" s="270">
        <f>SUM(E18:E18)</f>
        <v>69000</v>
      </c>
      <c r="G17" s="225"/>
    </row>
    <row r="18" spans="1:7" ht="12.75" customHeight="1">
      <c r="A18" s="279"/>
      <c r="B18" s="282"/>
      <c r="C18" s="283"/>
      <c r="D18" s="269" t="s">
        <v>411</v>
      </c>
      <c r="E18" s="272">
        <v>69000</v>
      </c>
      <c r="G18" s="225"/>
    </row>
    <row r="19" spans="1:7" ht="17.100000000000001" customHeight="1">
      <c r="A19" s="276" t="s">
        <v>29</v>
      </c>
      <c r="B19" s="277"/>
      <c r="C19" s="278"/>
      <c r="D19" s="302" t="s">
        <v>30</v>
      </c>
      <c r="E19" s="42">
        <f>SUM(E20)</f>
        <v>120000</v>
      </c>
      <c r="G19" s="225"/>
    </row>
    <row r="20" spans="1:7" ht="17.100000000000001" customHeight="1">
      <c r="A20" s="279"/>
      <c r="B20" s="280" t="s">
        <v>31</v>
      </c>
      <c r="C20" s="281"/>
      <c r="D20" s="303" t="s">
        <v>32</v>
      </c>
      <c r="E20" s="329">
        <f>SUM(E21:E22)</f>
        <v>120000</v>
      </c>
      <c r="G20" s="225"/>
    </row>
    <row r="21" spans="1:7" ht="17.100000000000001" customHeight="1">
      <c r="A21" s="279"/>
      <c r="B21" s="282"/>
      <c r="C21" s="283"/>
      <c r="D21" s="269" t="s">
        <v>412</v>
      </c>
      <c r="E21" s="330">
        <v>20000</v>
      </c>
      <c r="G21" s="225"/>
    </row>
    <row r="22" spans="1:7" ht="17.100000000000001" customHeight="1">
      <c r="A22" s="279"/>
      <c r="B22" s="282"/>
      <c r="C22" s="283"/>
      <c r="D22" s="328" t="s">
        <v>413</v>
      </c>
      <c r="E22" s="329">
        <v>100000</v>
      </c>
      <c r="G22" s="225"/>
    </row>
    <row r="23" spans="1:7" ht="17.100000000000001" customHeight="1">
      <c r="A23" s="287">
        <v>900</v>
      </c>
      <c r="B23" s="288"/>
      <c r="C23" s="289"/>
      <c r="D23" s="302" t="s">
        <v>327</v>
      </c>
      <c r="E23" s="42">
        <f>SUM(E24)</f>
        <v>141000</v>
      </c>
    </row>
    <row r="24" spans="1:7" ht="17.100000000000001" customHeight="1">
      <c r="A24" s="290"/>
      <c r="B24" s="291">
        <v>90095</v>
      </c>
      <c r="C24" s="292"/>
      <c r="D24" s="303" t="s">
        <v>17</v>
      </c>
      <c r="E24" s="270">
        <f>SUM(E25:E28)</f>
        <v>141000</v>
      </c>
    </row>
    <row r="25" spans="1:7" ht="17.100000000000001" customHeight="1">
      <c r="A25" s="267"/>
      <c r="B25" s="291"/>
      <c r="C25" s="292"/>
      <c r="D25" s="303" t="s">
        <v>406</v>
      </c>
      <c r="E25" s="270">
        <v>65000</v>
      </c>
    </row>
    <row r="26" spans="1:7" ht="17.100000000000001" customHeight="1">
      <c r="A26" s="267"/>
      <c r="B26" s="293"/>
      <c r="C26" s="294"/>
      <c r="D26" s="300" t="s">
        <v>408</v>
      </c>
      <c r="E26" s="295">
        <v>20000</v>
      </c>
    </row>
    <row r="27" spans="1:7" ht="17.100000000000001" customHeight="1">
      <c r="A27" s="267"/>
      <c r="B27" s="331"/>
      <c r="C27" s="332"/>
      <c r="D27" s="333" t="s">
        <v>407</v>
      </c>
      <c r="E27" s="334">
        <v>6000</v>
      </c>
    </row>
    <row r="28" spans="1:7" ht="17.100000000000001" customHeight="1">
      <c r="A28" s="296"/>
      <c r="B28" s="297"/>
      <c r="C28" s="298"/>
      <c r="D28" s="301" t="s">
        <v>409</v>
      </c>
      <c r="E28" s="299">
        <v>50000</v>
      </c>
    </row>
  </sheetData>
  <mergeCells count="4">
    <mergeCell ref="A1:E1"/>
    <mergeCell ref="A2:E2"/>
    <mergeCell ref="A6:D6"/>
    <mergeCell ref="A10:D10"/>
  </mergeCells>
  <printOptions horizontalCentered="1"/>
  <pageMargins left="0.55118110236220474" right="0.51181102362204722" top="1.2204724409448819" bottom="0.60364583333333333" header="0.51181102362204722" footer="0.51181102362204722"/>
  <pageSetup paperSize="9" scale="95" orientation="landscape" r:id="rId1"/>
  <headerFooter alignWithMargins="0">
    <oddHeader xml:space="preserve">&amp;R&amp;9Tabela nr &amp;A
do uchwały Rady Gminy Rawa Mazowiecka nr 
z dnia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7</vt:i4>
      </vt:variant>
    </vt:vector>
  </HeadingPairs>
  <TitlesOfParts>
    <vt:vector size="19" baseType="lpstr">
      <vt:lpstr>1</vt:lpstr>
      <vt:lpstr>2</vt:lpstr>
      <vt:lpstr>3a</vt:lpstr>
      <vt:lpstr>4</vt:lpstr>
      <vt:lpstr>5</vt:lpstr>
      <vt:lpstr>6</vt:lpstr>
      <vt:lpstr>7</vt:lpstr>
      <vt:lpstr>8</vt:lpstr>
      <vt:lpstr>9</vt:lpstr>
      <vt:lpstr>10</vt:lpstr>
      <vt:lpstr>Załącznik nr 1</vt:lpstr>
      <vt:lpstr>Załącznik nr 2</vt:lpstr>
      <vt:lpstr>'1'!Obszar_wydruku</vt:lpstr>
      <vt:lpstr>'2'!Obszar_wydruku</vt:lpstr>
      <vt:lpstr>'3a'!Obszar_wydruku</vt:lpstr>
      <vt:lpstr>'5'!Obszar_wydruku</vt:lpstr>
      <vt:lpstr>'6'!Obszar_wydruku</vt:lpstr>
      <vt:lpstr>'Załącznik nr 2'!Obszar_wydruku</vt:lpstr>
      <vt:lpstr>'1'!Tytuły_wydruku</vt:lpstr>
    </vt:vector>
  </TitlesOfParts>
  <Company>Gminy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rudzkam</dc:creator>
  <cp:lastModifiedBy>Sebastian Kobierski</cp:lastModifiedBy>
  <cp:lastPrinted>2013-11-14T11:10:21Z</cp:lastPrinted>
  <dcterms:created xsi:type="dcterms:W3CDTF">2009-11-09T11:14:12Z</dcterms:created>
  <dcterms:modified xsi:type="dcterms:W3CDTF">2014-01-13T13:56:46Z</dcterms:modified>
</cp:coreProperties>
</file>