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50" activeTab="0"/>
  </bookViews>
  <sheets>
    <sheet name="doch.i wyd." sheetId="1" r:id="rId1"/>
  </sheets>
  <definedNames>
    <definedName name="_xlnm.Print_Area" localSheetId="0">'doch.i wyd.'!$A$3:$F$272</definedName>
  </definedNames>
  <calcPr fullCalcOnLoad="1"/>
</workbook>
</file>

<file path=xl/sharedStrings.xml><?xml version="1.0" encoding="utf-8"?>
<sst xmlns="http://schemas.openxmlformats.org/spreadsheetml/2006/main" count="379" uniqueCount="235">
  <si>
    <t>Rozdz.</t>
  </si>
  <si>
    <t>TREŚĆ</t>
  </si>
  <si>
    <t>010</t>
  </si>
  <si>
    <t>ROLNICTWO I ŁOWIECTWO</t>
  </si>
  <si>
    <t>01010</t>
  </si>
  <si>
    <t>Infrastruktura wodociągowa i sanitacyjna wsi</t>
  </si>
  <si>
    <t>01095</t>
  </si>
  <si>
    <t>Pozostała działalność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</si>
  <si>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</si>
  <si>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</si>
  <si>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</si>
  <si>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</si>
  <si>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</si>
  <si>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</si>
  <si>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</si>
  <si>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</si>
  <si>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750</t>
  </si>
  <si>
    <t>ADMINISTRACJA  PUBLICZNA</t>
  </si>
  <si>
    <t>75011</t>
  </si>
  <si>
    <t>Urzędy wojewódzkie</t>
  </si>
  <si>
    <t>75095</t>
  </si>
  <si>
    <t>751</t>
  </si>
  <si>
    <t>URZĘDY NACZELNYCH ORGANÓW WŁADZY PAŃSTWOWEJ, KONTROLI I OCHRONY PRAWA</t>
  </si>
  <si>
    <t>75101</t>
  </si>
  <si>
    <t>Urzędy naczelnych organów władzy państwowej, kontroli i ochrony prawa</t>
  </si>
  <si>
    <t>754</t>
  </si>
  <si>
    <t>BEZPIECZEŃSTWO PUBLICZNE I OCHRONA PRZECIWPOŻAROWA</t>
  </si>
  <si>
    <t>756</t>
  </si>
  <si>
    <t>DOCHODY OD OSÓB PRAWNYCH, OD OSÓB FIZYCZNYCH I OD INNYCH JEDNOSTEK NIE POSIAD.OSOBOW.PRAWNEJ</t>
  </si>
  <si>
    <t>75601</t>
  </si>
  <si>
    <t>Wpływy z podatku dochodowego od osób fizycznych</t>
  </si>
  <si>
    <t>75615</t>
  </si>
  <si>
    <t>Wpływy z podatku rolnego, podatku leśnego, podatków od czynności cywilnoprawnych oraz podatków i opłat lokalnych od osób prawnych i innych jednostek organizacyjnych</t>
  </si>
  <si>
    <t>75616</t>
  </si>
  <si>
    <t>Wpływy z podatku rolnego, podatku leśnego, podatków od czynności cywilnoprawnych, pod.od spadków i darowizn oraz podatków i opłat lokalnych od osób fizycznych</t>
  </si>
  <si>
    <t>75618</t>
  </si>
  <si>
    <t>Wpływy z innych opłat stanowiących dochody jedn. sam. teryt. na podst. ustaw</t>
  </si>
  <si>
    <t>75619</t>
  </si>
  <si>
    <t>Wpływy z różnych rozliczeń</t>
  </si>
  <si>
    <t>75621</t>
  </si>
  <si>
    <t>Udziały gmin w podatkach stanowiących dochód budżetu państwa</t>
  </si>
  <si>
    <t>758</t>
  </si>
  <si>
    <t>RÓŻNE ROZLICZENIA</t>
  </si>
  <si>
    <t>75801</t>
  </si>
  <si>
    <t>Część oświatowa subwencji ogólnej dla jednostek samorządu terytorialnego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</si>
  <si>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</si>
  <si>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</si>
  <si>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</si>
  <si>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</si>
  <si>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</si>
  <si>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</si>
  <si>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851</t>
  </si>
  <si>
    <t>OCHRONA ZDROWIA</t>
  </si>
  <si>
    <t>85154</t>
  </si>
  <si>
    <t>Przeciwdziałanie alkoholizmowi</t>
  </si>
  <si>
    <t>852</t>
  </si>
  <si>
    <t>POMOC SPOŁECZNA</t>
  </si>
  <si>
    <t>85212</t>
  </si>
  <si>
    <t>Świadczenia rodzinne oraz składki na ubezpieczenia emerytalne i rentowe z ubezpieczenia społecznego</t>
  </si>
  <si>
    <t>85213</t>
  </si>
  <si>
    <t>Składki na ubezpieczenia zdrowotne opłacane za osoby pobierające niektóre świadczenia z pomocy społecznej</t>
  </si>
  <si>
    <t>85214</t>
  </si>
  <si>
    <t>Zasiłki i pomoc w naturze oraz składki na ubezpieczenie społeczne</t>
  </si>
  <si>
    <t>85219</t>
  </si>
  <si>
    <t>Ośrodki pomocy społecznej</t>
  </si>
  <si>
    <t>85228</t>
  </si>
  <si>
    <t>Usługi opiekuńcze i specjalne usługi opiekuńcze</t>
  </si>
  <si>
    <t>900</t>
  </si>
  <si>
    <t>Plan</t>
  </si>
  <si>
    <t>Wykonanie</t>
  </si>
  <si>
    <t>100</t>
  </si>
  <si>
    <t>GÓRNICTWO I KOPALNICTWO</t>
  </si>
  <si>
    <t>75831</t>
  </si>
  <si>
    <t>RAZEM</t>
  </si>
  <si>
    <t>85295</t>
  </si>
  <si>
    <t>854</t>
  </si>
  <si>
    <t>85415</t>
  </si>
  <si>
    <t>EDUKACYJNA OPIEKA WYCHOWAWCZA</t>
  </si>
  <si>
    <t>Pomoc materialna dla uczniów</t>
  </si>
  <si>
    <t>Część równoważąca subwencji ogólnej dla gmin</t>
  </si>
  <si>
    <t>I. Wykonanie planu dochodów</t>
  </si>
  <si>
    <t>II. Wykonanie planu wydatków</t>
  </si>
  <si>
    <t>01030</t>
  </si>
  <si>
    <t>Izby rolnicze</t>
  </si>
  <si>
    <t>400</t>
  </si>
  <si>
    <t>40002</t>
  </si>
  <si>
    <t>Dostarczanie wody</t>
  </si>
  <si>
    <t>500</t>
  </si>
  <si>
    <t>HANDEL</t>
  </si>
  <si>
    <t>50095</t>
  </si>
  <si>
    <t>710</t>
  </si>
  <si>
    <t>71004</t>
  </si>
  <si>
    <t>Plany zagospodarowania przestrzennego</t>
  </si>
  <si>
    <t>DZIAŁALNOŚĆ USŁUGOWA</t>
  </si>
  <si>
    <t>ADMINISTRACJA PUBLICZNA</t>
  </si>
  <si>
    <t>75022</t>
  </si>
  <si>
    <t>75023</t>
  </si>
  <si>
    <t>75075</t>
  </si>
  <si>
    <t>Rady gmin</t>
  </si>
  <si>
    <t>Urzędy gmin</t>
  </si>
  <si>
    <t>Promocja gminy</t>
  </si>
  <si>
    <t>75412</t>
  </si>
  <si>
    <t>Ochotnicze straże pożarne</t>
  </si>
  <si>
    <t>757</t>
  </si>
  <si>
    <t>OBSŁUGA DŁUGU PUBLICZNEGO</t>
  </si>
  <si>
    <t>75702</t>
  </si>
  <si>
    <t>Obługa kredytów i pożyczek jednostek samorządu terytorialnego</t>
  </si>
  <si>
    <t>75818</t>
  </si>
  <si>
    <t>Rezerwy ogólne i celowe</t>
  </si>
  <si>
    <t>80103</t>
  </si>
  <si>
    <t>80110</t>
  </si>
  <si>
    <t>80113</t>
  </si>
  <si>
    <t>80114</t>
  </si>
  <si>
    <t>80146</t>
  </si>
  <si>
    <t>80195</t>
  </si>
  <si>
    <t>Gimnazja</t>
  </si>
  <si>
    <t>Dowożenie uczniów do szkół</t>
  </si>
  <si>
    <t>Zespoły ekonomiczno-administracyjne szkół</t>
  </si>
  <si>
    <t>Dokształcanie i doskonalenie nauczycieli</t>
  </si>
  <si>
    <t>85195</t>
  </si>
  <si>
    <t>85215</t>
  </si>
  <si>
    <t>Dodatki mieszkaniowe</t>
  </si>
  <si>
    <t>GOSPODARKA KOMUNALNA I OCHRONA ŚRODOWISKA</t>
  </si>
  <si>
    <t>90015</t>
  </si>
  <si>
    <t>Oświetlenie ulic, placów i dróg</t>
  </si>
  <si>
    <t>92116</t>
  </si>
  <si>
    <t>92195</t>
  </si>
  <si>
    <t>926</t>
  </si>
  <si>
    <t>92605</t>
  </si>
  <si>
    <t>75405</t>
  </si>
  <si>
    <t>KWOTA</t>
  </si>
  <si>
    <t xml:space="preserve">Wyszczególnienie </t>
  </si>
  <si>
    <t>Przedszkola przy szkołach podstawowych</t>
  </si>
  <si>
    <t>DOCHODY WYKONANE</t>
  </si>
  <si>
    <t>WYDATKI WYKONANE</t>
  </si>
  <si>
    <t>KULTURA FIZYCZNA I SPORT</t>
  </si>
  <si>
    <t>KULTURA I OCHRONA DZIEDZICTWA NARODOWEGO</t>
  </si>
  <si>
    <t xml:space="preserve">Biblioteki </t>
  </si>
  <si>
    <t>WYTWARZANIE I ZAOPATRYWANIE W ENERGIĘ ELEKTRYCZNĄ, GAZ I WODĘ</t>
  </si>
  <si>
    <t>III. Wysokość nadwyżki/ deficytu</t>
  </si>
  <si>
    <t>Dział</t>
  </si>
  <si>
    <t>Wykonanie planu (w %)</t>
  </si>
  <si>
    <t>Urzedy wojewódzkie</t>
  </si>
  <si>
    <t xml:space="preserve">Przedszkola </t>
  </si>
  <si>
    <t>80104</t>
  </si>
  <si>
    <t>853</t>
  </si>
  <si>
    <t>85333</t>
  </si>
  <si>
    <t>POZOSTAŁE ZADANIA  W ZAKRESIE POLITYKI SPOŁECZNEJ</t>
  </si>
  <si>
    <t>75421</t>
  </si>
  <si>
    <t>Zarządzanie kryzysowe</t>
  </si>
  <si>
    <t>85216</t>
  </si>
  <si>
    <t>Zasiłki stałe</t>
  </si>
  <si>
    <t>Gospodarka komunalna i ochrona środowiska</t>
  </si>
  <si>
    <t>90019</t>
  </si>
  <si>
    <t>Wpływuy z opłat i kar za korzystanie ze środowiska</t>
  </si>
  <si>
    <t>90095</t>
  </si>
  <si>
    <t>85153</t>
  </si>
  <si>
    <t>Zwalczanie narkomaniii</t>
  </si>
  <si>
    <t xml:space="preserve">Przeciwdziałanie alkoholizmowi </t>
  </si>
  <si>
    <t>92105</t>
  </si>
  <si>
    <t>Pozostałe zadania w zakresie kultury</t>
  </si>
  <si>
    <t>Nadwyżka / Deficyt  (dochody - wydatki)</t>
  </si>
  <si>
    <t>Kultura i ochrona dziedzictwa narodowego</t>
  </si>
  <si>
    <t xml:space="preserve"> wydatki majątkowe</t>
  </si>
  <si>
    <t xml:space="preserve"> wydatki bieżące - statutowe</t>
  </si>
  <si>
    <t>wynagrodzenia bezosobowe</t>
  </si>
  <si>
    <t>wydatki bieżące  -  statutowe</t>
  </si>
  <si>
    <t>dotacja na zadania bieżące</t>
  </si>
  <si>
    <t>wynagrodzenia prowizyjne</t>
  </si>
  <si>
    <t>wydatki bieżące - statutowe</t>
  </si>
  <si>
    <t>wydatki majątkowe</t>
  </si>
  <si>
    <t>wydatki bieżące -  statutowe</t>
  </si>
  <si>
    <t>wynagrodzenia z pochodnymi</t>
  </si>
  <si>
    <t>świadczenia na rzecz osób fizycznych</t>
  </si>
  <si>
    <t>wydatki bieżące statutowe</t>
  </si>
  <si>
    <t>obsługa długu</t>
  </si>
  <si>
    <t>wydatki bieżące -statutowe</t>
  </si>
  <si>
    <t>dotacje na zadania bieżące</t>
  </si>
  <si>
    <t xml:space="preserve">świadczenia na rzecz osób fizycznych </t>
  </si>
  <si>
    <t>wydatki na programy finansowane z udziałem środków , o których mowa w art.. 5 ust.1 pkt2</t>
  </si>
  <si>
    <t>wynagrodzenia  z pochodnymi</t>
  </si>
  <si>
    <t>Powiatowe Urzędy Pracy</t>
  </si>
  <si>
    <t>wynagracdzenia z pochodnymi</t>
  </si>
  <si>
    <t>Zadania w zakrese kultury fizycznej i sportu</t>
  </si>
  <si>
    <t>Transport i łączność</t>
  </si>
  <si>
    <t>Drigi publiczne gminne</t>
  </si>
  <si>
    <t>wynagrodzenia bezosobowe z pochodnymi</t>
  </si>
  <si>
    <t>Swiadczenia na rzecz osób fizycznych</t>
  </si>
  <si>
    <t>75414</t>
  </si>
  <si>
    <t>Obrona Cywilna</t>
  </si>
  <si>
    <t>Bezpieczeństwo publiczne i ochrona przeciwpożarowa</t>
  </si>
  <si>
    <t>Obrona cywilna</t>
  </si>
  <si>
    <t xml:space="preserve">wydatki bieżące - statutowe </t>
  </si>
  <si>
    <t>80106</t>
  </si>
  <si>
    <t>Inne formy wychowania przedszkolnego</t>
  </si>
  <si>
    <t>dotacja podmiotowa  dla niepublicznej jednostki systemu oświaty</t>
  </si>
  <si>
    <t>85204</t>
  </si>
  <si>
    <t>85205</t>
  </si>
  <si>
    <t>Rodziny zastępcze</t>
  </si>
  <si>
    <t>Zadania  zakresie przemocy w rodzinie</t>
  </si>
  <si>
    <t xml:space="preserve">wydatki majątkowe  </t>
  </si>
  <si>
    <t>Przedszkola</t>
  </si>
  <si>
    <t>01009</t>
  </si>
  <si>
    <t>Spółki wodne</t>
  </si>
  <si>
    <t>10006</t>
  </si>
  <si>
    <t>Opłata ekspoatacyjna qwraz z odsetkami</t>
  </si>
  <si>
    <t>Wydatki majątkowe</t>
  </si>
  <si>
    <t>wynagrodzenie bezosobowe z pochodnymi</t>
  </si>
  <si>
    <t>składki na ubezpieczenmie zdrowotne</t>
  </si>
  <si>
    <t>90002</t>
  </si>
  <si>
    <t>Gospodarka odpadami</t>
  </si>
  <si>
    <t>Oddziały przedszkolne w szkołach podstaowych</t>
  </si>
  <si>
    <t>świadczenia na rzecz sób fizycznych</t>
  </si>
  <si>
    <t>75814</t>
  </si>
  <si>
    <t>Różne rozliczenia finansowe</t>
  </si>
  <si>
    <t xml:space="preserve"> INFORMACJA Z WYKONANIA PLANU DOCHODÓW I WYDATKÓW  ZA I PÓŁROCZE 2014 ROK.</t>
  </si>
  <si>
    <t>85206</t>
  </si>
  <si>
    <t>Wspieranie rodziny</t>
  </si>
  <si>
    <t>dotacje dla organizacji pożytku publicznego</t>
  </si>
  <si>
    <t>wydatki na programy finansowane z udziałem środków , o których mowa w art.. 5 ust.1 pkt2  - zadania majątkowe</t>
  </si>
  <si>
    <t>75113</t>
  </si>
  <si>
    <t>Wybory do Parlamentu Europejskiego</t>
  </si>
  <si>
    <t>75404</t>
  </si>
  <si>
    <t>Komendy wojewódzkie Policjii</t>
  </si>
  <si>
    <t>dotacjana zakup samochodu dla KPP w Rawie Maz</t>
  </si>
  <si>
    <t>koszty procesu sądowego</t>
  </si>
  <si>
    <t>wynagrodzenia osobowe</t>
  </si>
  <si>
    <t>wydatki na programy finansowane z udziałem środków , o których mowa w art.. 5 ust.1 pkt2  -zadania bieżące</t>
  </si>
  <si>
    <t>wydatki na programy finansowane z udziałem środków , o których mowa w art.. 5 ust.1 pkt2 - zadania majątkowe</t>
  </si>
  <si>
    <t>60014</t>
  </si>
  <si>
    <t>Drogi publiczne powiatowe</t>
  </si>
  <si>
    <t>dotacja celowa z tyt.pomocy finansowej na zadania inwestycyjne</t>
  </si>
  <si>
    <t>60095</t>
  </si>
  <si>
    <r>
      <t xml:space="preserve">Pozostała działalność  </t>
    </r>
    <r>
      <rPr>
        <i/>
        <sz val="11"/>
        <color indexed="8"/>
        <rFont val="Arial CE"/>
        <family val="0"/>
      </rPr>
      <t>(wyłączenie gruntów z produkcji rolnej)</t>
    </r>
  </si>
  <si>
    <t>Gospodarka gruntami i nieruchomościamiv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</si>
</sst>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0.0%"/>
  </numFmts>
  <fonts count="53">
    <font>
      <sz val="10"/>
      <name val="Arial"/>
      <family val="0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0"/>
    </font>
    <font>
      <b/>
      <sz val="11"/>
      <color indexed="8"/>
      <name val="Arial CE"/>
      <family val="2"/>
    </font>
    <font>
      <b/>
      <sz val="11"/>
      <name val="Arial Narrow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name val="Arial CE"/>
      <family val="0"/>
    </font>
    <font>
      <sz val="11"/>
      <name val="Arial CE"/>
      <family val="2"/>
    </font>
    <font>
      <b/>
      <sz val="14"/>
      <name val="Arial"/>
      <family val="2"/>
    </font>
    <font>
      <i/>
      <sz val="11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4" fontId="5" fillId="0" borderId="0" xfId="58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10" fontId="6" fillId="0" borderId="0" xfId="0" applyNumberFormat="1" applyFont="1" applyBorder="1" applyAlignment="1">
      <alignment vertical="top"/>
    </xf>
    <xf numFmtId="4" fontId="2" fillId="0" borderId="0" xfId="58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" fontId="4" fillId="0" borderId="10" xfId="58" applyNumberFormat="1" applyFont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44" fontId="12" fillId="0" borderId="10" xfId="58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165" fontId="13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65" fontId="14" fillId="0" borderId="10" xfId="0" applyNumberFormat="1" applyFont="1" applyBorder="1" applyAlignment="1">
      <alignment vertical="top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165" fontId="14" fillId="0" borderId="10" xfId="0" applyNumberFormat="1" applyFont="1" applyBorder="1" applyAlignment="1">
      <alignment vertical="top"/>
    </xf>
    <xf numFmtId="0" fontId="15" fillId="33" borderId="10" xfId="0" applyFont="1" applyFill="1" applyBorder="1" applyAlignment="1">
      <alignment vertical="top"/>
    </xf>
    <xf numFmtId="0" fontId="15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65" fontId="13" fillId="0" borderId="10" xfId="0" applyNumberFormat="1" applyFont="1" applyBorder="1" applyAlignment="1">
      <alignment vertical="top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4" fontId="13" fillId="0" borderId="10" xfId="58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49" fontId="14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11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Fill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165" fontId="13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3" fontId="11" fillId="0" borderId="0" xfId="58" applyNumberFormat="1" applyFont="1" applyBorder="1" applyAlignment="1">
      <alignment horizontal="right" vertical="top"/>
    </xf>
    <xf numFmtId="165" fontId="1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3" fontId="3" fillId="33" borderId="0" xfId="58" applyNumberFormat="1" applyFont="1" applyFill="1" applyBorder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165" fontId="14" fillId="0" borderId="0" xfId="0" applyNumberFormat="1" applyFont="1" applyBorder="1" applyAlignment="1">
      <alignment vertical="top"/>
    </xf>
    <xf numFmtId="0" fontId="8" fillId="0" borderId="10" xfId="0" applyFont="1" applyFill="1" applyBorder="1" applyAlignment="1">
      <alignment vertical="center"/>
    </xf>
    <xf numFmtId="0" fontId="17" fillId="0" borderId="0" xfId="0" applyFont="1" applyBorder="1" applyAlignment="1">
      <alignment/>
    </xf>
    <xf numFmtId="49" fontId="11" fillId="0" borderId="14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0" fillId="0" borderId="14" xfId="0" applyBorder="1" applyAlignment="1">
      <alignment/>
    </xf>
    <xf numFmtId="4" fontId="2" fillId="0" borderId="14" xfId="58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" fontId="11" fillId="33" borderId="10" xfId="58" applyNumberFormat="1" applyFont="1" applyFill="1" applyBorder="1" applyAlignment="1">
      <alignment horizontal="right" vertical="top"/>
    </xf>
    <xf numFmtId="4" fontId="11" fillId="0" borderId="10" xfId="58" applyNumberFormat="1" applyFont="1" applyBorder="1" applyAlignment="1">
      <alignment horizontal="right" vertical="top"/>
    </xf>
    <xf numFmtId="4" fontId="3" fillId="0" borderId="10" xfId="58" applyNumberFormat="1" applyFont="1" applyBorder="1" applyAlignment="1">
      <alignment horizontal="right" vertical="top"/>
    </xf>
    <xf numFmtId="4" fontId="3" fillId="0" borderId="10" xfId="58" applyNumberFormat="1" applyFont="1" applyBorder="1" applyAlignment="1">
      <alignment horizontal="right" vertical="top"/>
    </xf>
    <xf numFmtId="4" fontId="13" fillId="0" borderId="10" xfId="0" applyNumberFormat="1" applyFont="1" applyBorder="1" applyAlignment="1">
      <alignment horizontal="right" vertical="top"/>
    </xf>
    <xf numFmtId="4" fontId="15" fillId="33" borderId="10" xfId="58" applyNumberFormat="1" applyFont="1" applyFill="1" applyBorder="1" applyAlignment="1">
      <alignment horizontal="right" vertical="top"/>
    </xf>
    <xf numFmtId="4" fontId="3" fillId="33" borderId="10" xfId="58" applyNumberFormat="1" applyFont="1" applyFill="1" applyBorder="1" applyAlignment="1">
      <alignment horizontal="right" vertical="top"/>
    </xf>
    <xf numFmtId="4" fontId="16" fillId="33" borderId="10" xfId="0" applyNumberFormat="1" applyFont="1" applyFill="1" applyBorder="1" applyAlignment="1">
      <alignment horizontal="right" vertical="top"/>
    </xf>
    <xf numFmtId="4" fontId="16" fillId="0" borderId="10" xfId="0" applyNumberFormat="1" applyFont="1" applyBorder="1" applyAlignment="1">
      <alignment horizontal="right" vertical="top"/>
    </xf>
    <xf numFmtId="4" fontId="11" fillId="33" borderId="10" xfId="58" applyNumberFormat="1" applyFont="1" applyFill="1" applyBorder="1" applyAlignment="1">
      <alignment horizontal="right" vertical="top"/>
    </xf>
    <xf numFmtId="4" fontId="13" fillId="0" borderId="10" xfId="0" applyNumberFormat="1" applyFont="1" applyBorder="1" applyAlignment="1">
      <alignment vertical="top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4" fontId="3" fillId="33" borderId="10" xfId="58" applyNumberFormat="1" applyFont="1" applyFill="1" applyBorder="1" applyAlignment="1">
      <alignment horizontal="right" vertical="top"/>
    </xf>
    <xf numFmtId="4" fontId="14" fillId="0" borderId="10" xfId="0" applyNumberFormat="1" applyFont="1" applyBorder="1" applyAlignment="1">
      <alignment horizontal="right" vertical="top"/>
    </xf>
    <xf numFmtId="4" fontId="11" fillId="0" borderId="10" xfId="58" applyNumberFormat="1" applyFont="1" applyBorder="1" applyAlignment="1">
      <alignment horizontal="right" vertical="top"/>
    </xf>
    <xf numFmtId="4" fontId="13" fillId="0" borderId="10" xfId="0" applyNumberFormat="1" applyFont="1" applyBorder="1" applyAlignment="1">
      <alignment horizontal="right" vertical="top"/>
    </xf>
    <xf numFmtId="4" fontId="13" fillId="0" borderId="10" xfId="0" applyNumberFormat="1" applyFont="1" applyBorder="1" applyAlignment="1">
      <alignment vertical="center"/>
    </xf>
    <xf numFmtId="4" fontId="1" fillId="0" borderId="10" xfId="58" applyNumberFormat="1" applyFont="1" applyBorder="1" applyAlignment="1">
      <alignment horizontal="right" vertical="top"/>
    </xf>
    <xf numFmtId="4" fontId="4" fillId="0" borderId="10" xfId="58" applyNumberFormat="1" applyFont="1" applyBorder="1" applyAlignment="1">
      <alignment horizontal="right" vertical="top"/>
    </xf>
    <xf numFmtId="4" fontId="14" fillId="0" borderId="10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center" vertical="top"/>
    </xf>
    <xf numFmtId="165" fontId="14" fillId="0" borderId="0" xfId="0" applyNumberFormat="1" applyFont="1" applyBorder="1" applyAlignment="1">
      <alignment vertical="top"/>
    </xf>
    <xf numFmtId="10" fontId="0" fillId="0" borderId="10" xfId="0" applyNumberFormat="1" applyBorder="1" applyAlignment="1">
      <alignment horizontal="right" vertical="top"/>
    </xf>
    <xf numFmtId="4" fontId="16" fillId="0" borderId="10" xfId="58" applyNumberFormat="1" applyFont="1" applyBorder="1" applyAlignment="1">
      <alignment horizontal="right" vertical="top"/>
    </xf>
    <xf numFmtId="0" fontId="17" fillId="0" borderId="1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85"/>
  <sheetViews>
    <sheetView tabSelected="1" view="pageBreakPreview" zoomScale="78" zoomScaleSheetLayoutView="78" zoomScalePageLayoutView="0" workbookViewId="0" topLeftCell="A1">
      <selection activeCell="F250" sqref="F250"/>
    </sheetView>
  </sheetViews>
  <sheetFormatPr defaultColWidth="9.140625" defaultRowHeight="12.75"/>
  <cols>
    <col min="1" max="1" width="6.57421875" style="0" customWidth="1"/>
    <col min="2" max="2" width="7.57421875" style="8" customWidth="1"/>
    <col min="3" max="3" width="61.28125" style="0" customWidth="1"/>
    <col min="4" max="4" width="16.00390625" style="0" customWidth="1"/>
    <col min="5" max="5" width="16.140625" style="0" customWidth="1"/>
    <col min="6" max="6" width="14.28125" style="0" customWidth="1"/>
  </cols>
  <sheetData>
    <row r="6" spans="1:6" ht="18">
      <c r="A6" s="111" t="s">
        <v>215</v>
      </c>
      <c r="B6" s="112"/>
      <c r="C6" s="112"/>
      <c r="D6" s="112"/>
      <c r="E6" s="112"/>
      <c r="F6" s="113"/>
    </row>
    <row r="7" ht="20.25" customHeight="1"/>
    <row r="8" ht="18">
      <c r="A8" s="10" t="s">
        <v>80</v>
      </c>
    </row>
    <row r="10" spans="1:6" ht="32.25" customHeight="1">
      <c r="A10" s="17" t="s">
        <v>140</v>
      </c>
      <c r="B10" s="17" t="s">
        <v>0</v>
      </c>
      <c r="C10" s="18" t="s">
        <v>1</v>
      </c>
      <c r="D10" s="19" t="s">
        <v>68</v>
      </c>
      <c r="E10" s="20" t="s">
        <v>69</v>
      </c>
      <c r="F10" s="21" t="s">
        <v>141</v>
      </c>
    </row>
    <row r="11" spans="1:6" ht="15">
      <c r="A11" s="22" t="s">
        <v>2</v>
      </c>
      <c r="B11" s="22"/>
      <c r="C11" s="23" t="s">
        <v>3</v>
      </c>
      <c r="D11" s="86">
        <f>SUM(D13,D14)</f>
        <v>259714.77</v>
      </c>
      <c r="E11" s="86">
        <f>SUM(E13,E14)</f>
        <v>268006.1</v>
      </c>
      <c r="F11" s="24">
        <f>(E11/D11)</f>
        <v>1.0319247534516423</v>
      </c>
    </row>
    <row r="12" spans="1:6" ht="15" hidden="1">
      <c r="A12" s="25"/>
      <c r="B12" s="25"/>
      <c r="C12" s="26"/>
      <c r="D12" s="87"/>
      <c r="E12" s="90"/>
      <c r="F12" s="24"/>
    </row>
    <row r="13" spans="1:6" ht="15" hidden="1">
      <c r="A13" s="25"/>
      <c r="B13" s="64"/>
      <c r="C13" s="84"/>
      <c r="D13" s="88"/>
      <c r="E13" s="106"/>
      <c r="F13" s="28"/>
    </row>
    <row r="14" spans="1:6" ht="14.25">
      <c r="A14" s="27"/>
      <c r="B14" s="27" t="s">
        <v>6</v>
      </c>
      <c r="C14" s="1" t="s">
        <v>7</v>
      </c>
      <c r="D14" s="89">
        <v>259714.77</v>
      </c>
      <c r="E14" s="100">
        <v>268006.1</v>
      </c>
      <c r="F14" s="28">
        <f>(E14/D14)</f>
        <v>1.0319247534516423</v>
      </c>
    </row>
    <row r="15" spans="1:6" ht="15.75" customHeight="1">
      <c r="A15" s="25" t="s">
        <v>70</v>
      </c>
      <c r="B15" s="25"/>
      <c r="C15" s="26" t="s">
        <v>71</v>
      </c>
      <c r="D15" s="87">
        <v>150000</v>
      </c>
      <c r="E15" s="90">
        <v>12739</v>
      </c>
      <c r="F15" s="35">
        <f>(E15/D15)</f>
        <v>0.08492666666666666</v>
      </c>
    </row>
    <row r="16" spans="1:6" ht="15.75" customHeight="1" hidden="1">
      <c r="A16" s="25" t="s">
        <v>8</v>
      </c>
      <c r="B16" s="25"/>
      <c r="C16" s="26" t="s">
        <v>184</v>
      </c>
      <c r="D16" s="87">
        <f>SUM(D17+D18)</f>
        <v>0</v>
      </c>
      <c r="E16" s="90">
        <f>SUM(E17:E18)</f>
        <v>0</v>
      </c>
      <c r="F16" s="35" t="e">
        <f>E16/D16</f>
        <v>#DIV/0!</v>
      </c>
    </row>
    <row r="17" spans="1:6" ht="15.75" customHeight="1" hidden="1">
      <c r="A17" s="25"/>
      <c r="B17" s="64" t="s">
        <v>10</v>
      </c>
      <c r="C17" s="84" t="s">
        <v>185</v>
      </c>
      <c r="D17" s="88"/>
      <c r="E17" s="106"/>
      <c r="F17" s="35" t="e">
        <f>E17/D17</f>
        <v>#DIV/0!</v>
      </c>
    </row>
    <row r="18" spans="1:6" ht="15.75" customHeight="1" hidden="1">
      <c r="A18" s="25"/>
      <c r="B18" s="64"/>
      <c r="C18" s="84"/>
      <c r="D18" s="88">
        <v>0</v>
      </c>
      <c r="E18" s="106">
        <v>0</v>
      </c>
      <c r="F18" s="35"/>
    </row>
    <row r="19" spans="1:6" ht="15.75" customHeight="1">
      <c r="A19" s="25"/>
      <c r="B19" s="64" t="s">
        <v>204</v>
      </c>
      <c r="C19" s="84" t="s">
        <v>205</v>
      </c>
      <c r="D19" s="88">
        <v>150000</v>
      </c>
      <c r="E19" s="106">
        <v>12739</v>
      </c>
      <c r="F19" s="35">
        <f>(E19/D19)</f>
        <v>0.08492666666666666</v>
      </c>
    </row>
    <row r="20" spans="1:6" ht="15.75" customHeight="1">
      <c r="A20" s="25" t="s">
        <v>8</v>
      </c>
      <c r="B20" s="64"/>
      <c r="C20" s="85" t="s">
        <v>184</v>
      </c>
      <c r="D20" s="88"/>
      <c r="E20" s="102">
        <v>47218</v>
      </c>
      <c r="F20" s="35"/>
    </row>
    <row r="21" spans="1:6" ht="15.75" customHeight="1">
      <c r="A21" s="25"/>
      <c r="B21" s="64" t="s">
        <v>232</v>
      </c>
      <c r="C21" s="84" t="s">
        <v>233</v>
      </c>
      <c r="D21" s="88"/>
      <c r="E21" s="106">
        <v>47218</v>
      </c>
      <c r="F21" s="35"/>
    </row>
    <row r="22" spans="1:6" ht="15">
      <c r="A22" s="22" t="s">
        <v>12</v>
      </c>
      <c r="B22" s="22"/>
      <c r="C22" s="23" t="s">
        <v>13</v>
      </c>
      <c r="D22" s="90">
        <f>SUM(D23)</f>
        <v>742260</v>
      </c>
      <c r="E22" s="90">
        <f>SUM(E23)</f>
        <v>57275.44</v>
      </c>
      <c r="F22" s="24">
        <f aca="true" t="shared" si="0" ref="F22:F27">(E22/D22)</f>
        <v>0.07716358149435508</v>
      </c>
    </row>
    <row r="23" spans="1:6" ht="14.25">
      <c r="A23" s="27"/>
      <c r="B23" s="27" t="s">
        <v>14</v>
      </c>
      <c r="C23" s="1" t="s">
        <v>234</v>
      </c>
      <c r="D23" s="89">
        <v>742260</v>
      </c>
      <c r="E23" s="100">
        <v>57275.44</v>
      </c>
      <c r="F23" s="28">
        <f t="shared" si="0"/>
        <v>0.07716358149435508</v>
      </c>
    </row>
    <row r="24" spans="1:6" ht="15">
      <c r="A24" s="22" t="s">
        <v>16</v>
      </c>
      <c r="B24" s="22"/>
      <c r="C24" s="23" t="s">
        <v>17</v>
      </c>
      <c r="D24" s="87">
        <f>SUM(D25:D26)</f>
        <v>84253</v>
      </c>
      <c r="E24" s="87">
        <f>SUM(E25:E26)</f>
        <v>46066.469999999994</v>
      </c>
      <c r="F24" s="24">
        <f t="shared" si="0"/>
        <v>0.546763557380746</v>
      </c>
    </row>
    <row r="25" spans="1:6" ht="15.75" customHeight="1">
      <c r="A25" s="27"/>
      <c r="B25" s="27" t="s">
        <v>18</v>
      </c>
      <c r="C25" s="1" t="s">
        <v>19</v>
      </c>
      <c r="D25" s="89">
        <v>84253</v>
      </c>
      <c r="E25" s="100">
        <v>45467.7</v>
      </c>
      <c r="F25" s="28">
        <f t="shared" si="0"/>
        <v>0.5396567481276631</v>
      </c>
    </row>
    <row r="26" spans="1:6" ht="14.25">
      <c r="A26" s="27"/>
      <c r="B26" s="27" t="s">
        <v>20</v>
      </c>
      <c r="C26" s="1" t="s">
        <v>7</v>
      </c>
      <c r="D26" s="89"/>
      <c r="E26" s="100">
        <v>598.77</v>
      </c>
      <c r="F26" s="28"/>
    </row>
    <row r="27" spans="1:6" ht="30">
      <c r="A27" s="22" t="s">
        <v>21</v>
      </c>
      <c r="B27" s="22"/>
      <c r="C27" s="23" t="s">
        <v>22</v>
      </c>
      <c r="D27" s="87">
        <f>SUM(D28:D29)</f>
        <v>14183</v>
      </c>
      <c r="E27" s="87">
        <f>SUM(E28:E29)</f>
        <v>13437.5</v>
      </c>
      <c r="F27" s="24">
        <f t="shared" si="0"/>
        <v>0.9474370725516463</v>
      </c>
    </row>
    <row r="28" spans="1:6" ht="28.5">
      <c r="A28" s="22"/>
      <c r="B28" s="27" t="s">
        <v>23</v>
      </c>
      <c r="C28" s="1" t="s">
        <v>24</v>
      </c>
      <c r="D28" s="89">
        <v>1491</v>
      </c>
      <c r="E28" s="100">
        <v>745.5</v>
      </c>
      <c r="F28" s="28">
        <f>(E28/D28)</f>
        <v>0.5</v>
      </c>
    </row>
    <row r="29" spans="1:6" ht="18.75" customHeight="1">
      <c r="A29" s="22"/>
      <c r="B29" s="27" t="s">
        <v>220</v>
      </c>
      <c r="C29" s="1" t="s">
        <v>221</v>
      </c>
      <c r="D29" s="89">
        <v>12692</v>
      </c>
      <c r="E29" s="100">
        <v>12692</v>
      </c>
      <c r="F29" s="28">
        <f>(E29/D29)</f>
        <v>1</v>
      </c>
    </row>
    <row r="30" spans="1:6" ht="15">
      <c r="A30" s="22" t="s">
        <v>25</v>
      </c>
      <c r="B30" s="27"/>
      <c r="C30" s="85" t="s">
        <v>190</v>
      </c>
      <c r="D30" s="87">
        <f>SUM(D31:D31)</f>
        <v>1650</v>
      </c>
      <c r="E30" s="102">
        <f>SUM(E31:E31)</f>
        <v>1650</v>
      </c>
      <c r="F30" s="35">
        <f>+E30/D30</f>
        <v>1</v>
      </c>
    </row>
    <row r="31" spans="1:6" ht="15">
      <c r="A31" s="22"/>
      <c r="B31" s="27" t="s">
        <v>188</v>
      </c>
      <c r="C31" s="1" t="s">
        <v>189</v>
      </c>
      <c r="D31" s="89">
        <v>1650</v>
      </c>
      <c r="E31" s="100">
        <v>1650</v>
      </c>
      <c r="F31" s="28">
        <f>+E31/D31</f>
        <v>1</v>
      </c>
    </row>
    <row r="32" spans="1:6" ht="2.25" customHeight="1">
      <c r="A32" s="22"/>
      <c r="B32" s="22"/>
      <c r="C32" s="23"/>
      <c r="D32" s="90">
        <f>SUM(D33)</f>
        <v>0</v>
      </c>
      <c r="E32" s="90">
        <f>SUM(E33)</f>
        <v>0</v>
      </c>
      <c r="F32" s="24"/>
    </row>
    <row r="33" spans="1:6" ht="15" hidden="1">
      <c r="A33" s="22"/>
      <c r="B33" s="27"/>
      <c r="C33" s="1"/>
      <c r="D33" s="89"/>
      <c r="E33" s="100"/>
      <c r="F33" s="28"/>
    </row>
    <row r="34" spans="1:6" ht="35.25" customHeight="1">
      <c r="A34" s="22" t="s">
        <v>27</v>
      </c>
      <c r="B34" s="22"/>
      <c r="C34" s="23" t="s">
        <v>28</v>
      </c>
      <c r="D34" s="91">
        <f>SUM(D35:D40)</f>
        <v>9618531</v>
      </c>
      <c r="E34" s="91">
        <f>SUM(E35:E40)</f>
        <v>4842000.06</v>
      </c>
      <c r="F34" s="24">
        <f aca="true" t="shared" si="1" ref="F34:F68">(E34/D34)</f>
        <v>0.5034032806049072</v>
      </c>
    </row>
    <row r="35" spans="1:6" ht="15">
      <c r="A35" s="25"/>
      <c r="B35" s="29" t="s">
        <v>29</v>
      </c>
      <c r="C35" s="30" t="s">
        <v>30</v>
      </c>
      <c r="D35" s="89">
        <v>2000</v>
      </c>
      <c r="E35" s="100">
        <v>1835</v>
      </c>
      <c r="F35" s="31">
        <f t="shared" si="1"/>
        <v>0.9175</v>
      </c>
    </row>
    <row r="36" spans="1:6" ht="44.25" customHeight="1">
      <c r="A36" s="25"/>
      <c r="B36" s="27" t="s">
        <v>31</v>
      </c>
      <c r="C36" s="1" t="s">
        <v>32</v>
      </c>
      <c r="D36" s="92">
        <v>4102562</v>
      </c>
      <c r="E36" s="100">
        <v>1978084.19</v>
      </c>
      <c r="F36" s="31">
        <f t="shared" si="1"/>
        <v>0.48215826841861253</v>
      </c>
    </row>
    <row r="37" spans="1:10" ht="44.25" customHeight="1">
      <c r="A37" s="25"/>
      <c r="B37" s="27" t="s">
        <v>33</v>
      </c>
      <c r="C37" s="1" t="s">
        <v>34</v>
      </c>
      <c r="D37" s="89">
        <v>1431100</v>
      </c>
      <c r="E37" s="100">
        <v>833001.7</v>
      </c>
      <c r="F37" s="31">
        <f t="shared" si="1"/>
        <v>0.5820709244636992</v>
      </c>
      <c r="J37" s="1"/>
    </row>
    <row r="38" spans="1:6" ht="28.5">
      <c r="A38" s="32"/>
      <c r="B38" s="27" t="s">
        <v>35</v>
      </c>
      <c r="C38" s="1" t="s">
        <v>36</v>
      </c>
      <c r="D38" s="89">
        <v>540960</v>
      </c>
      <c r="E38" s="100">
        <v>291616.53</v>
      </c>
      <c r="F38" s="31">
        <f t="shared" si="1"/>
        <v>0.5390722604259095</v>
      </c>
    </row>
    <row r="39" spans="1:6" ht="15">
      <c r="A39" s="33"/>
      <c r="B39" s="27" t="s">
        <v>37</v>
      </c>
      <c r="C39" s="1" t="s">
        <v>38</v>
      </c>
      <c r="D39" s="89">
        <v>30000</v>
      </c>
      <c r="E39" s="100"/>
      <c r="F39" s="31">
        <f>(E39/D39)</f>
        <v>0</v>
      </c>
    </row>
    <row r="40" spans="1:6" ht="28.5">
      <c r="A40" s="25"/>
      <c r="B40" s="27" t="s">
        <v>39</v>
      </c>
      <c r="C40" s="1" t="s">
        <v>40</v>
      </c>
      <c r="D40" s="89">
        <v>3511909</v>
      </c>
      <c r="E40" s="100">
        <v>1737462.64</v>
      </c>
      <c r="F40" s="31">
        <f t="shared" si="1"/>
        <v>0.49473452757460396</v>
      </c>
    </row>
    <row r="41" spans="1:6" ht="15">
      <c r="A41" s="25" t="s">
        <v>41</v>
      </c>
      <c r="B41" s="25"/>
      <c r="C41" s="26" t="s">
        <v>42</v>
      </c>
      <c r="D41" s="87">
        <f>SUM(D42:D44)</f>
        <v>7738496</v>
      </c>
      <c r="E41" s="87">
        <f>SUM(E42:E44)</f>
        <v>4433100</v>
      </c>
      <c r="F41" s="24">
        <f t="shared" si="1"/>
        <v>0.5728632540483318</v>
      </c>
    </row>
    <row r="42" spans="1:6" ht="28.5">
      <c r="A42" s="25"/>
      <c r="B42" s="27" t="s">
        <v>43</v>
      </c>
      <c r="C42" s="1" t="s">
        <v>44</v>
      </c>
      <c r="D42" s="93">
        <v>4886702</v>
      </c>
      <c r="E42" s="100">
        <v>3007200</v>
      </c>
      <c r="F42" s="31">
        <f t="shared" si="1"/>
        <v>0.6153843635237016</v>
      </c>
    </row>
    <row r="43" spans="1:6" ht="15">
      <c r="A43" s="25"/>
      <c r="B43" s="27" t="s">
        <v>45</v>
      </c>
      <c r="C43" s="1" t="s">
        <v>46</v>
      </c>
      <c r="D43" s="94">
        <v>2706214</v>
      </c>
      <c r="E43" s="100">
        <v>1353108</v>
      </c>
      <c r="F43" s="31">
        <f t="shared" si="1"/>
        <v>0.5000003695199271</v>
      </c>
    </row>
    <row r="44" spans="1:6" ht="15">
      <c r="A44" s="25"/>
      <c r="B44" s="27" t="s">
        <v>72</v>
      </c>
      <c r="C44" s="34" t="s">
        <v>79</v>
      </c>
      <c r="D44" s="94">
        <v>145580</v>
      </c>
      <c r="E44" s="100">
        <v>72792</v>
      </c>
      <c r="F44" s="31">
        <f t="shared" si="1"/>
        <v>0.5000137381508449</v>
      </c>
    </row>
    <row r="45" spans="1:6" ht="19.5" customHeight="1">
      <c r="A45" s="25" t="s">
        <v>47</v>
      </c>
      <c r="B45" s="25"/>
      <c r="C45" s="26" t="s">
        <v>48</v>
      </c>
      <c r="D45" s="87">
        <f>SUM(D46:D50)</f>
        <v>1308749</v>
      </c>
      <c r="E45" s="87">
        <f>SUM(E46:E50)</f>
        <v>1141859.37</v>
      </c>
      <c r="F45" s="35">
        <f t="shared" si="1"/>
        <v>0.8724815606353855</v>
      </c>
    </row>
    <row r="46" spans="1:6" ht="14.25" customHeight="1">
      <c r="A46" s="25"/>
      <c r="B46" s="27" t="s">
        <v>49</v>
      </c>
      <c r="C46" s="34" t="s">
        <v>50</v>
      </c>
      <c r="D46" s="94">
        <v>55000</v>
      </c>
      <c r="E46" s="100">
        <v>34264.37</v>
      </c>
      <c r="F46" s="31">
        <f>E46/D46</f>
        <v>0.6229885454545455</v>
      </c>
    </row>
    <row r="47" spans="1:6" ht="14.25" customHeight="1">
      <c r="A47" s="25"/>
      <c r="B47" s="27" t="s">
        <v>109</v>
      </c>
      <c r="C47" s="34" t="s">
        <v>211</v>
      </c>
      <c r="D47" s="94">
        <v>190883</v>
      </c>
      <c r="E47" s="100">
        <v>95447</v>
      </c>
      <c r="F47" s="31">
        <f>E47/D47</f>
        <v>0.5000288134616493</v>
      </c>
    </row>
    <row r="48" spans="1:6" ht="15">
      <c r="A48" s="25"/>
      <c r="B48" s="27" t="s">
        <v>144</v>
      </c>
      <c r="C48" s="1" t="s">
        <v>201</v>
      </c>
      <c r="D48" s="89">
        <v>260790</v>
      </c>
      <c r="E48" s="100">
        <v>260790</v>
      </c>
      <c r="F48" s="31">
        <f>(E48/D48)</f>
        <v>1</v>
      </c>
    </row>
    <row r="49" spans="1:6" ht="15">
      <c r="A49" s="25"/>
      <c r="B49" s="27" t="s">
        <v>193</v>
      </c>
      <c r="C49" s="1" t="s">
        <v>194</v>
      </c>
      <c r="D49" s="89">
        <v>101446</v>
      </c>
      <c r="E49" s="100">
        <v>50728</v>
      </c>
      <c r="F49" s="31">
        <f>(E49/D49)</f>
        <v>0.5000492873055615</v>
      </c>
    </row>
    <row r="50" spans="1:6" ht="15">
      <c r="A50" s="25"/>
      <c r="B50" s="27" t="s">
        <v>114</v>
      </c>
      <c r="C50" s="1" t="s">
        <v>7</v>
      </c>
      <c r="D50" s="89">
        <v>700630</v>
      </c>
      <c r="E50" s="100">
        <v>700630</v>
      </c>
      <c r="F50" s="31">
        <f>(E50/D50)</f>
        <v>1</v>
      </c>
    </row>
    <row r="51" spans="1:6" ht="15">
      <c r="A51" s="25" t="s">
        <v>51</v>
      </c>
      <c r="B51" s="25"/>
      <c r="C51" s="26" t="s">
        <v>52</v>
      </c>
      <c r="D51" s="87">
        <f>SUM(D52)</f>
        <v>100000</v>
      </c>
      <c r="E51" s="87">
        <f>SUM(E52)</f>
        <v>80244.33</v>
      </c>
      <c r="F51" s="24">
        <f t="shared" si="1"/>
        <v>0.8024433</v>
      </c>
    </row>
    <row r="52" spans="1:6" ht="15">
      <c r="A52" s="25"/>
      <c r="B52" s="27" t="s">
        <v>53</v>
      </c>
      <c r="C52" s="1" t="s">
        <v>54</v>
      </c>
      <c r="D52" s="89">
        <v>100000</v>
      </c>
      <c r="E52" s="100">
        <v>80244.33</v>
      </c>
      <c r="F52" s="31">
        <f t="shared" si="1"/>
        <v>0.8024433</v>
      </c>
    </row>
    <row r="53" spans="1:6" ht="15">
      <c r="A53" s="25" t="s">
        <v>55</v>
      </c>
      <c r="B53" s="25"/>
      <c r="C53" s="26" t="s">
        <v>56</v>
      </c>
      <c r="D53" s="87">
        <f>SUM(D54:D62)</f>
        <v>3194802.35</v>
      </c>
      <c r="E53" s="87">
        <f>SUM(E54:E62)</f>
        <v>1724029.0200000003</v>
      </c>
      <c r="F53" s="24">
        <f t="shared" si="1"/>
        <v>0.5396355802730646</v>
      </c>
    </row>
    <row r="54" spans="1:6" ht="15">
      <c r="A54" s="25"/>
      <c r="B54" s="64" t="s">
        <v>216</v>
      </c>
      <c r="C54" s="84" t="s">
        <v>217</v>
      </c>
      <c r="D54" s="88">
        <v>22983</v>
      </c>
      <c r="E54" s="87"/>
      <c r="F54" s="24"/>
    </row>
    <row r="55" spans="1:6" ht="28.5">
      <c r="A55" s="25"/>
      <c r="B55" s="27" t="s">
        <v>57</v>
      </c>
      <c r="C55" s="1" t="s">
        <v>58</v>
      </c>
      <c r="D55" s="89">
        <v>2540918</v>
      </c>
      <c r="E55" s="100">
        <v>1307612.87</v>
      </c>
      <c r="F55" s="31">
        <f t="shared" si="1"/>
        <v>0.5146222231492713</v>
      </c>
    </row>
    <row r="56" spans="1:6" ht="28.5">
      <c r="A56" s="25"/>
      <c r="B56" s="27" t="s">
        <v>59</v>
      </c>
      <c r="C56" s="1" t="s">
        <v>60</v>
      </c>
      <c r="D56" s="89">
        <v>22230</v>
      </c>
      <c r="E56" s="100">
        <v>12197</v>
      </c>
      <c r="F56" s="31">
        <f t="shared" si="1"/>
        <v>0.5486729644624382</v>
      </c>
    </row>
    <row r="57" spans="1:6" ht="28.5">
      <c r="A57" s="25"/>
      <c r="B57" s="27" t="s">
        <v>61</v>
      </c>
      <c r="C57" s="1" t="s">
        <v>62</v>
      </c>
      <c r="D57" s="92">
        <v>25809</v>
      </c>
      <c r="E57" s="100">
        <v>18449</v>
      </c>
      <c r="F57" s="31">
        <f t="shared" si="1"/>
        <v>0.714828160719129</v>
      </c>
    </row>
    <row r="58" spans="1:6" ht="15">
      <c r="A58" s="25"/>
      <c r="B58" s="27" t="s">
        <v>150</v>
      </c>
      <c r="C58" s="1" t="s">
        <v>151</v>
      </c>
      <c r="D58" s="92">
        <v>195418</v>
      </c>
      <c r="E58" s="100">
        <v>122421</v>
      </c>
      <c r="F58" s="31">
        <f t="shared" si="1"/>
        <v>0.6264571329150845</v>
      </c>
    </row>
    <row r="59" spans="1:6" ht="15">
      <c r="A59" s="25"/>
      <c r="B59" s="27" t="s">
        <v>63</v>
      </c>
      <c r="C59" s="1" t="s">
        <v>64</v>
      </c>
      <c r="D59" s="89">
        <v>162000</v>
      </c>
      <c r="E59" s="100">
        <v>81000</v>
      </c>
      <c r="F59" s="31">
        <f t="shared" si="1"/>
        <v>0.5</v>
      </c>
    </row>
    <row r="60" spans="1:6" ht="15" hidden="1">
      <c r="A60" s="25"/>
      <c r="B60" s="27"/>
      <c r="C60" s="1"/>
      <c r="D60" s="89"/>
      <c r="E60" s="100"/>
      <c r="F60" s="31"/>
    </row>
    <row r="61" spans="1:6" ht="15">
      <c r="A61" s="25"/>
      <c r="B61" s="27" t="s">
        <v>65</v>
      </c>
      <c r="C61" s="1" t="s">
        <v>66</v>
      </c>
      <c r="D61" s="89">
        <v>45000</v>
      </c>
      <c r="E61" s="100">
        <v>24966.8</v>
      </c>
      <c r="F61" s="31">
        <f t="shared" si="1"/>
        <v>0.5548177777777777</v>
      </c>
    </row>
    <row r="62" spans="1:6" ht="15">
      <c r="A62" s="25"/>
      <c r="B62" s="107" t="s">
        <v>74</v>
      </c>
      <c r="C62" s="1" t="s">
        <v>7</v>
      </c>
      <c r="D62" s="89">
        <v>180444.35</v>
      </c>
      <c r="E62" s="100">
        <v>157382.35</v>
      </c>
      <c r="F62" s="31">
        <f t="shared" si="1"/>
        <v>0.8721932828597847</v>
      </c>
    </row>
    <row r="63" spans="1:6" ht="15">
      <c r="A63" s="25" t="s">
        <v>75</v>
      </c>
      <c r="B63" s="27"/>
      <c r="C63" s="51" t="s">
        <v>77</v>
      </c>
      <c r="D63" s="86">
        <f>SUM(D64)</f>
        <v>23973</v>
      </c>
      <c r="E63" s="90">
        <f>SUM(E64)</f>
        <v>23973</v>
      </c>
      <c r="F63" s="35">
        <f>SUM(E63/D63)</f>
        <v>1</v>
      </c>
    </row>
    <row r="64" spans="1:6" ht="15">
      <c r="A64" s="25"/>
      <c r="B64" s="27" t="s">
        <v>76</v>
      </c>
      <c r="C64" s="49" t="s">
        <v>78</v>
      </c>
      <c r="D64" s="92">
        <v>23973</v>
      </c>
      <c r="E64" s="100">
        <v>23973</v>
      </c>
      <c r="F64" s="31">
        <f>SUM(E64/D64)</f>
        <v>1</v>
      </c>
    </row>
    <row r="65" spans="1:6" ht="15">
      <c r="A65" s="25" t="s">
        <v>67</v>
      </c>
      <c r="B65" s="27"/>
      <c r="C65" s="51" t="s">
        <v>152</v>
      </c>
      <c r="D65" s="95">
        <f>D66+D67</f>
        <v>515000</v>
      </c>
      <c r="E65" s="102">
        <f>E66+E67</f>
        <v>517216.15</v>
      </c>
      <c r="F65" s="31">
        <f>SUM(E65/D65)</f>
        <v>1.0043032038834951</v>
      </c>
    </row>
    <row r="66" spans="1:6" ht="15">
      <c r="A66" s="25"/>
      <c r="B66" s="27" t="s">
        <v>153</v>
      </c>
      <c r="C66" s="52" t="s">
        <v>154</v>
      </c>
      <c r="D66" s="92">
        <v>515000</v>
      </c>
      <c r="E66" s="106">
        <v>517216.15</v>
      </c>
      <c r="F66" s="31">
        <f>SUM(E66/D66)</f>
        <v>1.0043032038834951</v>
      </c>
    </row>
    <row r="67" spans="1:7" ht="15">
      <c r="A67" s="25"/>
      <c r="B67" s="27"/>
      <c r="C67" s="52"/>
      <c r="D67" s="92"/>
      <c r="E67" s="106"/>
      <c r="F67" s="31"/>
      <c r="G67" s="31"/>
    </row>
    <row r="68" spans="1:6" ht="27" customHeight="1">
      <c r="A68" s="114" t="s">
        <v>73</v>
      </c>
      <c r="B68" s="115"/>
      <c r="C68" s="116"/>
      <c r="D68" s="96">
        <f>SUM(D11+D15+D22+D24++D27+D34+D41+D45+D51+D53+D63+D30+D65)</f>
        <v>23751612.12</v>
      </c>
      <c r="E68" s="96">
        <f>SUM(E11+E15+E22+E24+E27+E30+E34+E41+E45+E51+E53+E63+E65+E20)</f>
        <v>13208814.440000001</v>
      </c>
      <c r="F68" s="35">
        <f t="shared" si="1"/>
        <v>0.5561228590827965</v>
      </c>
    </row>
    <row r="69" ht="12.75" customHeight="1" hidden="1"/>
    <row r="70" spans="1:6" ht="12.75" hidden="1">
      <c r="A70" s="2"/>
      <c r="B70" s="9"/>
      <c r="C70" s="2"/>
      <c r="D70" s="3"/>
      <c r="E70" s="4"/>
      <c r="F70" s="5"/>
    </row>
    <row r="71" spans="2:6" ht="12.75" hidden="1">
      <c r="B71" s="9"/>
      <c r="C71" s="2"/>
      <c r="D71" s="3"/>
      <c r="E71" s="4"/>
      <c r="F71" s="5"/>
    </row>
    <row r="72" spans="1:6" ht="12.75" hidden="1">
      <c r="A72" s="2"/>
      <c r="B72" s="9"/>
      <c r="C72" s="2"/>
      <c r="D72" s="3"/>
      <c r="E72" s="4"/>
      <c r="F72" s="5"/>
    </row>
    <row r="73" spans="1:6" ht="12.75">
      <c r="A73" s="2"/>
      <c r="B73" s="9"/>
      <c r="C73" s="2"/>
      <c r="D73" s="3"/>
      <c r="E73" s="4"/>
      <c r="F73" s="5"/>
    </row>
    <row r="74" ht="18">
      <c r="A74" s="10" t="s">
        <v>81</v>
      </c>
    </row>
    <row r="76" spans="1:6" ht="33.75" customHeight="1">
      <c r="A76" s="36" t="s">
        <v>140</v>
      </c>
      <c r="B76" s="36" t="s">
        <v>0</v>
      </c>
      <c r="C76" s="37" t="s">
        <v>1</v>
      </c>
      <c r="D76" s="38" t="s">
        <v>68</v>
      </c>
      <c r="E76" s="39" t="s">
        <v>69</v>
      </c>
      <c r="F76" s="21" t="s">
        <v>141</v>
      </c>
    </row>
    <row r="77" spans="1:6" ht="15">
      <c r="A77" s="22" t="s">
        <v>2</v>
      </c>
      <c r="B77" s="22"/>
      <c r="C77" s="23" t="s">
        <v>3</v>
      </c>
      <c r="D77" s="86">
        <f>SUM(D78+D79+D81+D83)</f>
        <v>3205714.77</v>
      </c>
      <c r="E77" s="86">
        <f>SUM(E78+E79+E81+E83)</f>
        <v>423364.98</v>
      </c>
      <c r="F77" s="28">
        <f aca="true" t="shared" si="2" ref="F77:F88">(E77/D77)</f>
        <v>0.13206570464782805</v>
      </c>
    </row>
    <row r="78" spans="1:6" ht="15">
      <c r="A78" s="22"/>
      <c r="B78" s="97" t="s">
        <v>202</v>
      </c>
      <c r="C78" s="98" t="s">
        <v>203</v>
      </c>
      <c r="D78" s="99">
        <v>10000</v>
      </c>
      <c r="E78" s="99">
        <v>10000</v>
      </c>
      <c r="F78" s="28">
        <f t="shared" si="2"/>
        <v>1</v>
      </c>
    </row>
    <row r="79" spans="1:6" ht="15">
      <c r="A79" s="25"/>
      <c r="B79" s="27" t="s">
        <v>4</v>
      </c>
      <c r="C79" s="1" t="s">
        <v>5</v>
      </c>
      <c r="D79" s="89">
        <v>2815000</v>
      </c>
      <c r="E79" s="100">
        <v>92757</v>
      </c>
      <c r="F79" s="28">
        <f t="shared" si="2"/>
        <v>0.03295097690941386</v>
      </c>
    </row>
    <row r="80" spans="1:6" ht="15">
      <c r="A80" s="25"/>
      <c r="B80" s="27"/>
      <c r="C80" s="55" t="s">
        <v>163</v>
      </c>
      <c r="D80" s="89">
        <v>2815000</v>
      </c>
      <c r="E80" s="100">
        <v>92757</v>
      </c>
      <c r="F80" s="28">
        <f t="shared" si="2"/>
        <v>0.03295097690941386</v>
      </c>
    </row>
    <row r="81" spans="1:6" ht="15">
      <c r="A81" s="25"/>
      <c r="B81" s="27" t="s">
        <v>82</v>
      </c>
      <c r="C81" s="1" t="s">
        <v>83</v>
      </c>
      <c r="D81" s="89">
        <v>9000</v>
      </c>
      <c r="E81" s="100">
        <v>5122.61</v>
      </c>
      <c r="F81" s="28">
        <f t="shared" si="2"/>
        <v>0.5691788888888889</v>
      </c>
    </row>
    <row r="82" spans="1:6" ht="15">
      <c r="A82" s="25"/>
      <c r="B82" s="27"/>
      <c r="C82" s="56" t="s">
        <v>164</v>
      </c>
      <c r="D82" s="89">
        <v>9000</v>
      </c>
      <c r="E82" s="100">
        <v>5122.61</v>
      </c>
      <c r="F82" s="28">
        <f>E82/D82</f>
        <v>0.5691788888888889</v>
      </c>
    </row>
    <row r="83" spans="1:6" ht="14.25">
      <c r="A83" s="27"/>
      <c r="B83" s="40" t="s">
        <v>6</v>
      </c>
      <c r="C83" s="41" t="s">
        <v>7</v>
      </c>
      <c r="D83" s="89">
        <f>SUM(D84+D85+D86)</f>
        <v>371714.77</v>
      </c>
      <c r="E83" s="100">
        <f>E85+E84+E86</f>
        <v>315485.37</v>
      </c>
      <c r="F83" s="28">
        <f t="shared" si="2"/>
        <v>0.8487297128386907</v>
      </c>
    </row>
    <row r="84" spans="1:6" ht="14.25">
      <c r="A84" s="27"/>
      <c r="B84" s="40"/>
      <c r="C84" s="41" t="s">
        <v>218</v>
      </c>
      <c r="D84" s="89">
        <v>90000</v>
      </c>
      <c r="E84" s="100">
        <v>45000</v>
      </c>
      <c r="F84" s="28">
        <f t="shared" si="2"/>
        <v>0.5</v>
      </c>
    </row>
    <row r="85" spans="1:6" ht="14.25">
      <c r="A85" s="27"/>
      <c r="B85" s="40"/>
      <c r="C85" s="57" t="s">
        <v>165</v>
      </c>
      <c r="D85" s="89">
        <v>3600</v>
      </c>
      <c r="E85" s="100">
        <v>3600</v>
      </c>
      <c r="F85" s="28">
        <f>E85/D85</f>
        <v>1</v>
      </c>
    </row>
    <row r="86" spans="1:6" ht="14.25">
      <c r="A86" s="27"/>
      <c r="B86" s="40"/>
      <c r="C86" s="56" t="s">
        <v>166</v>
      </c>
      <c r="D86" s="89">
        <v>278114.77</v>
      </c>
      <c r="E86" s="100">
        <v>266885.37</v>
      </c>
      <c r="F86" s="28">
        <f>E86/D86</f>
        <v>0.959623144071061</v>
      </c>
    </row>
    <row r="87" spans="1:6" ht="30">
      <c r="A87" s="25" t="s">
        <v>84</v>
      </c>
      <c r="B87" s="25"/>
      <c r="C87" s="26" t="s">
        <v>138</v>
      </c>
      <c r="D87" s="90">
        <f>SUM(D88)</f>
        <v>260000</v>
      </c>
      <c r="E87" s="90">
        <f>SUM(E88)</f>
        <v>130400</v>
      </c>
      <c r="F87" s="35">
        <f t="shared" si="2"/>
        <v>0.5015384615384615</v>
      </c>
    </row>
    <row r="88" spans="1:6" ht="15">
      <c r="A88" s="25"/>
      <c r="B88" s="27" t="s">
        <v>85</v>
      </c>
      <c r="C88" s="1" t="s">
        <v>86</v>
      </c>
      <c r="D88" s="89">
        <v>260000</v>
      </c>
      <c r="E88" s="100">
        <v>130400</v>
      </c>
      <c r="F88" s="28">
        <f t="shared" si="2"/>
        <v>0.5015384615384615</v>
      </c>
    </row>
    <row r="89" spans="1:6" ht="15">
      <c r="A89" s="25"/>
      <c r="B89" s="27"/>
      <c r="C89" s="58" t="s">
        <v>167</v>
      </c>
      <c r="D89" s="89">
        <v>260000</v>
      </c>
      <c r="E89" s="100">
        <v>130400</v>
      </c>
      <c r="F89" s="28">
        <f>E89/D89</f>
        <v>0.5015384615384615</v>
      </c>
    </row>
    <row r="90" spans="1:6" ht="15">
      <c r="A90" s="42" t="s">
        <v>87</v>
      </c>
      <c r="B90" s="42"/>
      <c r="C90" s="43" t="s">
        <v>88</v>
      </c>
      <c r="D90" s="101">
        <v>12800</v>
      </c>
      <c r="E90" s="101">
        <f>SUM(E91)</f>
        <v>7398.4</v>
      </c>
      <c r="F90" s="35">
        <f>(E90/D90)</f>
        <v>0.578</v>
      </c>
    </row>
    <row r="91" spans="1:6" ht="15">
      <c r="A91" s="44"/>
      <c r="B91" s="45" t="s">
        <v>89</v>
      </c>
      <c r="C91" s="46" t="s">
        <v>7</v>
      </c>
      <c r="D91" s="89">
        <v>12800</v>
      </c>
      <c r="E91" s="100">
        <v>7398.4</v>
      </c>
      <c r="F91" s="28">
        <f>(E91/D91)</f>
        <v>0.578</v>
      </c>
    </row>
    <row r="92" spans="1:6" ht="15">
      <c r="A92" s="44"/>
      <c r="B92" s="45"/>
      <c r="C92" s="46" t="s">
        <v>168</v>
      </c>
      <c r="D92" s="89">
        <v>12800</v>
      </c>
      <c r="E92" s="100">
        <v>7398.4</v>
      </c>
      <c r="F92" s="28">
        <f>(E92/D92)</f>
        <v>0.578</v>
      </c>
    </row>
    <row r="93" spans="1:6" ht="15" customHeight="1">
      <c r="A93" s="42" t="s">
        <v>8</v>
      </c>
      <c r="B93" s="42"/>
      <c r="C93" s="43" t="s">
        <v>9</v>
      </c>
      <c r="D93" s="101">
        <f>SUM(D95+D97)</f>
        <v>1650800</v>
      </c>
      <c r="E93" s="101">
        <f>SUM(E97)</f>
        <v>247229.99000000002</v>
      </c>
      <c r="F93" s="35">
        <f>(E93/D93)</f>
        <v>0.14976374485098135</v>
      </c>
    </row>
    <row r="94" spans="1:6" ht="15" hidden="1">
      <c r="A94" s="42"/>
      <c r="B94" s="48"/>
      <c r="C94" s="46"/>
      <c r="D94" s="88"/>
      <c r="E94" s="88"/>
      <c r="F94" s="28"/>
    </row>
    <row r="95" spans="1:6" ht="15">
      <c r="A95" s="42"/>
      <c r="B95" s="48" t="s">
        <v>229</v>
      </c>
      <c r="C95" s="46" t="s">
        <v>230</v>
      </c>
      <c r="D95" s="88">
        <v>100000</v>
      </c>
      <c r="E95" s="88"/>
      <c r="F95" s="28"/>
    </row>
    <row r="96" spans="1:6" ht="17.25" customHeight="1">
      <c r="A96" s="42"/>
      <c r="B96" s="48"/>
      <c r="C96" s="46" t="s">
        <v>231</v>
      </c>
      <c r="D96" s="88">
        <v>100000</v>
      </c>
      <c r="E96" s="88"/>
      <c r="F96" s="28"/>
    </row>
    <row r="97" spans="1:6" ht="18" customHeight="1">
      <c r="A97" s="41"/>
      <c r="B97" s="40" t="s">
        <v>10</v>
      </c>
      <c r="C97" s="41" t="s">
        <v>11</v>
      </c>
      <c r="D97" s="89">
        <f>SUM(D98:D100)</f>
        <v>1550800</v>
      </c>
      <c r="E97" s="100">
        <f>SUM(E98:E100)</f>
        <v>247229.99000000002</v>
      </c>
      <c r="F97" s="28">
        <f aca="true" t="shared" si="3" ref="F97:F116">(E97/D97)</f>
        <v>0.15942093758060358</v>
      </c>
    </row>
    <row r="98" spans="1:6" ht="18" customHeight="1">
      <c r="A98" s="41"/>
      <c r="B98" s="40"/>
      <c r="C98" s="50" t="s">
        <v>165</v>
      </c>
      <c r="D98" s="89">
        <v>15000</v>
      </c>
      <c r="E98" s="100">
        <v>5337</v>
      </c>
      <c r="F98" s="28">
        <f t="shared" si="3"/>
        <v>0.3558</v>
      </c>
    </row>
    <row r="99" spans="1:6" ht="18" customHeight="1">
      <c r="A99" s="41"/>
      <c r="B99" s="40"/>
      <c r="C99" s="50" t="s">
        <v>169</v>
      </c>
      <c r="D99" s="89">
        <v>600000</v>
      </c>
      <c r="E99" s="100">
        <v>216161.39</v>
      </c>
      <c r="F99" s="28">
        <f t="shared" si="3"/>
        <v>0.36026898333333335</v>
      </c>
    </row>
    <row r="100" spans="1:6" ht="18" customHeight="1">
      <c r="A100" s="41"/>
      <c r="B100" s="40"/>
      <c r="C100" s="50" t="s">
        <v>170</v>
      </c>
      <c r="D100" s="89">
        <v>935800</v>
      </c>
      <c r="E100" s="100">
        <v>25731.6</v>
      </c>
      <c r="F100" s="28">
        <f>(E100/D100)</f>
        <v>0.027496901047232312</v>
      </c>
    </row>
    <row r="101" spans="1:6" ht="15">
      <c r="A101" s="42" t="s">
        <v>12</v>
      </c>
      <c r="B101" s="42"/>
      <c r="C101" s="43" t="s">
        <v>13</v>
      </c>
      <c r="D101" s="101">
        <f>SUM(D102)</f>
        <v>2013112</v>
      </c>
      <c r="E101" s="101">
        <f>SUM(E102)</f>
        <v>655649.47</v>
      </c>
      <c r="F101" s="35">
        <f t="shared" si="3"/>
        <v>0.3256895145426583</v>
      </c>
    </row>
    <row r="102" spans="1:6" ht="15">
      <c r="A102" s="44"/>
      <c r="B102" s="45" t="s">
        <v>14</v>
      </c>
      <c r="C102" s="46" t="s">
        <v>15</v>
      </c>
      <c r="D102" s="89">
        <f>SUM(D103:D106)</f>
        <v>2013112</v>
      </c>
      <c r="E102" s="100">
        <f>SUM(E103:E106)</f>
        <v>655649.47</v>
      </c>
      <c r="F102" s="28">
        <f t="shared" si="3"/>
        <v>0.3256895145426583</v>
      </c>
    </row>
    <row r="103" spans="1:6" ht="15">
      <c r="A103" s="44"/>
      <c r="B103" s="45"/>
      <c r="C103" s="46" t="s">
        <v>186</v>
      </c>
      <c r="D103" s="89">
        <v>41200</v>
      </c>
      <c r="E103" s="100">
        <v>22947.9</v>
      </c>
      <c r="F103" s="28">
        <f t="shared" si="3"/>
        <v>0.55698786407767</v>
      </c>
    </row>
    <row r="104" spans="1:6" ht="15">
      <c r="A104" s="44"/>
      <c r="B104" s="45"/>
      <c r="C104" s="46" t="s">
        <v>171</v>
      </c>
      <c r="D104" s="89">
        <v>774912</v>
      </c>
      <c r="E104" s="100">
        <v>375963.94</v>
      </c>
      <c r="F104" s="28">
        <f t="shared" si="3"/>
        <v>0.48516985154443343</v>
      </c>
    </row>
    <row r="105" spans="1:6" ht="15">
      <c r="A105" s="44"/>
      <c r="B105" s="45"/>
      <c r="C105" s="46" t="s">
        <v>170</v>
      </c>
      <c r="D105" s="89">
        <v>147000</v>
      </c>
      <c r="E105" s="100">
        <v>39891.12</v>
      </c>
      <c r="F105" s="28">
        <f t="shared" si="3"/>
        <v>0.27136816326530616</v>
      </c>
    </row>
    <row r="106" spans="1:6" ht="28.5">
      <c r="A106" s="44"/>
      <c r="B106" s="45"/>
      <c r="C106" s="46" t="s">
        <v>219</v>
      </c>
      <c r="D106" s="89">
        <v>1050000</v>
      </c>
      <c r="E106" s="100">
        <v>216846.51</v>
      </c>
      <c r="F106" s="28">
        <f t="shared" si="3"/>
        <v>0.20652048571428572</v>
      </c>
    </row>
    <row r="107" spans="1:6" ht="15">
      <c r="A107" s="42" t="s">
        <v>90</v>
      </c>
      <c r="B107" s="42"/>
      <c r="C107" s="43" t="s">
        <v>93</v>
      </c>
      <c r="D107" s="101">
        <f>SUM(D108)</f>
        <v>43000</v>
      </c>
      <c r="E107" s="101">
        <f>SUM(E108)</f>
        <v>17938.25</v>
      </c>
      <c r="F107" s="35">
        <f t="shared" si="3"/>
        <v>0.4171686046511628</v>
      </c>
    </row>
    <row r="108" spans="1:6" ht="15">
      <c r="A108" s="44"/>
      <c r="B108" s="45" t="s">
        <v>91</v>
      </c>
      <c r="C108" s="46" t="s">
        <v>92</v>
      </c>
      <c r="D108" s="89">
        <f>SUM(D109:D110)</f>
        <v>43000</v>
      </c>
      <c r="E108" s="100">
        <f>SUM(E109:E110)</f>
        <v>17938.25</v>
      </c>
      <c r="F108" s="28">
        <f t="shared" si="3"/>
        <v>0.4171686046511628</v>
      </c>
    </row>
    <row r="109" spans="1:6" ht="15">
      <c r="A109" s="44"/>
      <c r="B109" s="45"/>
      <c r="C109" s="46" t="s">
        <v>186</v>
      </c>
      <c r="D109" s="89">
        <v>41000</v>
      </c>
      <c r="E109" s="100">
        <v>17450</v>
      </c>
      <c r="F109" s="28">
        <f t="shared" si="3"/>
        <v>0.42560975609756097</v>
      </c>
    </row>
    <row r="110" spans="1:6" ht="15">
      <c r="A110" s="44"/>
      <c r="B110" s="45"/>
      <c r="C110" s="46" t="s">
        <v>169</v>
      </c>
      <c r="D110" s="89">
        <v>2000</v>
      </c>
      <c r="E110" s="100">
        <v>488.25</v>
      </c>
      <c r="F110" s="28">
        <f t="shared" si="3"/>
        <v>0.244125</v>
      </c>
    </row>
    <row r="111" spans="1:6" ht="15">
      <c r="A111" s="42" t="s">
        <v>16</v>
      </c>
      <c r="B111" s="42"/>
      <c r="C111" s="43" t="s">
        <v>94</v>
      </c>
      <c r="D111" s="101">
        <f>SUM(D112+D115+D118+D123+D125)</f>
        <v>2600453</v>
      </c>
      <c r="E111" s="101">
        <f>SUM(E112+E115+E118+E123+E125)</f>
        <v>1381168.9899999998</v>
      </c>
      <c r="F111" s="35">
        <f t="shared" si="3"/>
        <v>0.5311263037632289</v>
      </c>
    </row>
    <row r="112" spans="1:6" ht="15">
      <c r="A112" s="44"/>
      <c r="B112" s="45" t="s">
        <v>18</v>
      </c>
      <c r="C112" s="46" t="s">
        <v>142</v>
      </c>
      <c r="D112" s="89">
        <f>SUM(D113,D114)</f>
        <v>84253</v>
      </c>
      <c r="E112" s="100">
        <f>E113+E114</f>
        <v>45446</v>
      </c>
      <c r="F112" s="28">
        <f t="shared" si="3"/>
        <v>0.5393991905332748</v>
      </c>
    </row>
    <row r="113" spans="1:6" ht="15">
      <c r="A113" s="44"/>
      <c r="B113" s="45"/>
      <c r="C113" s="46" t="s">
        <v>172</v>
      </c>
      <c r="D113" s="89">
        <v>84083</v>
      </c>
      <c r="E113" s="100">
        <v>45446</v>
      </c>
      <c r="F113" s="28">
        <f t="shared" si="3"/>
        <v>0.5404897541714734</v>
      </c>
    </row>
    <row r="114" spans="1:6" ht="15">
      <c r="A114" s="44"/>
      <c r="B114" s="45"/>
      <c r="C114" s="46" t="s">
        <v>169</v>
      </c>
      <c r="D114" s="89">
        <v>170</v>
      </c>
      <c r="E114" s="100">
        <v>0</v>
      </c>
      <c r="F114" s="28">
        <f t="shared" si="3"/>
        <v>0</v>
      </c>
    </row>
    <row r="115" spans="1:6" ht="14.25">
      <c r="A115" s="41"/>
      <c r="B115" s="40" t="s">
        <v>95</v>
      </c>
      <c r="C115" s="41" t="s">
        <v>98</v>
      </c>
      <c r="D115" s="89">
        <f>SUM(D116:D117)</f>
        <v>113000</v>
      </c>
      <c r="E115" s="100">
        <f>SUM(E116,E117)</f>
        <v>57811.96</v>
      </c>
      <c r="F115" s="28">
        <f t="shared" si="3"/>
        <v>0.5116102654867256</v>
      </c>
    </row>
    <row r="116" spans="1:6" ht="14.25">
      <c r="A116" s="41"/>
      <c r="B116" s="40"/>
      <c r="C116" s="41" t="s">
        <v>173</v>
      </c>
      <c r="D116" s="89">
        <v>105000</v>
      </c>
      <c r="E116" s="100">
        <v>53680</v>
      </c>
      <c r="F116" s="28">
        <f t="shared" si="3"/>
        <v>0.5112380952380953</v>
      </c>
    </row>
    <row r="117" spans="1:6" ht="14.25">
      <c r="A117" s="41"/>
      <c r="B117" s="40"/>
      <c r="C117" s="41" t="s">
        <v>169</v>
      </c>
      <c r="D117" s="89">
        <v>8000</v>
      </c>
      <c r="E117" s="100">
        <v>4131.96</v>
      </c>
      <c r="F117" s="28">
        <f>+E117/D117</f>
        <v>0.516495</v>
      </c>
    </row>
    <row r="118" spans="1:6" ht="14.25">
      <c r="A118" s="41"/>
      <c r="B118" s="40" t="s">
        <v>96</v>
      </c>
      <c r="C118" s="41" t="s">
        <v>99</v>
      </c>
      <c r="D118" s="89">
        <f>SUM(D119:D122)</f>
        <v>2324700</v>
      </c>
      <c r="E118" s="100">
        <f>SUM(E119:E122)</f>
        <v>1219434.0999999999</v>
      </c>
      <c r="F118" s="28">
        <f>(E118/D118)</f>
        <v>0.5245554695229492</v>
      </c>
    </row>
    <row r="119" spans="1:6" ht="14.25">
      <c r="A119" s="41"/>
      <c r="B119" s="40"/>
      <c r="C119" s="41" t="s">
        <v>173</v>
      </c>
      <c r="D119" s="89">
        <v>25000</v>
      </c>
      <c r="E119" s="100">
        <v>9067.94</v>
      </c>
      <c r="F119" s="28">
        <f>E119/D119</f>
        <v>0.36271760000000003</v>
      </c>
    </row>
    <row r="120" spans="1:6" ht="14.25">
      <c r="A120" s="41"/>
      <c r="B120" s="40"/>
      <c r="C120" s="41" t="s">
        <v>172</v>
      </c>
      <c r="D120" s="89">
        <v>1898800</v>
      </c>
      <c r="E120" s="100">
        <v>965799.82</v>
      </c>
      <c r="F120" s="28">
        <f>E120/D120</f>
        <v>0.5086369391194439</v>
      </c>
    </row>
    <row r="121" spans="1:6" ht="14.25">
      <c r="A121" s="41"/>
      <c r="B121" s="40"/>
      <c r="C121" s="41" t="s">
        <v>169</v>
      </c>
      <c r="D121" s="89">
        <v>386700</v>
      </c>
      <c r="E121" s="100">
        <v>232692.34</v>
      </c>
      <c r="F121" s="28">
        <f>E121/D121</f>
        <v>0.6017386604603051</v>
      </c>
    </row>
    <row r="122" spans="1:6" ht="14.25">
      <c r="A122" s="41"/>
      <c r="B122" s="40"/>
      <c r="C122" s="54" t="s">
        <v>206</v>
      </c>
      <c r="D122" s="89">
        <v>14200</v>
      </c>
      <c r="E122" s="100">
        <v>11874</v>
      </c>
      <c r="F122" s="28">
        <f>E122/D122</f>
        <v>0.8361971830985916</v>
      </c>
    </row>
    <row r="123" spans="1:6" ht="14.25">
      <c r="A123" s="41"/>
      <c r="B123" s="40" t="s">
        <v>97</v>
      </c>
      <c r="C123" s="41" t="s">
        <v>100</v>
      </c>
      <c r="D123" s="89">
        <v>20000</v>
      </c>
      <c r="E123" s="100">
        <v>5028.2</v>
      </c>
      <c r="F123" s="28">
        <f>(E123/D123)</f>
        <v>0.25140999999999997</v>
      </c>
    </row>
    <row r="124" spans="1:6" ht="14.25">
      <c r="A124" s="41"/>
      <c r="B124" s="40"/>
      <c r="C124" s="41" t="s">
        <v>169</v>
      </c>
      <c r="D124" s="89">
        <v>20000</v>
      </c>
      <c r="E124" s="100">
        <v>5028.2</v>
      </c>
      <c r="F124" s="28">
        <f>E124/D124</f>
        <v>0.25140999999999997</v>
      </c>
    </row>
    <row r="125" spans="1:6" ht="14.25">
      <c r="A125" s="41"/>
      <c r="B125" s="40" t="s">
        <v>20</v>
      </c>
      <c r="C125" s="41" t="s">
        <v>7</v>
      </c>
      <c r="D125" s="89">
        <f>SUM(D126:D126)</f>
        <v>58500</v>
      </c>
      <c r="E125" s="100">
        <f>SUM(E126:E126)</f>
        <v>53448.73</v>
      </c>
      <c r="F125" s="28">
        <f>(E125/D125)</f>
        <v>0.9136535042735043</v>
      </c>
    </row>
    <row r="126" spans="1:6" ht="14.25">
      <c r="A126" s="41"/>
      <c r="B126" s="40"/>
      <c r="C126" s="41" t="s">
        <v>169</v>
      </c>
      <c r="D126" s="89">
        <v>58500</v>
      </c>
      <c r="E126" s="100">
        <v>53448.73</v>
      </c>
      <c r="F126" s="28">
        <f>E126/D126</f>
        <v>0.9136535042735043</v>
      </c>
    </row>
    <row r="127" spans="1:6" ht="30">
      <c r="A127" s="59">
        <v>751</v>
      </c>
      <c r="B127" s="22"/>
      <c r="C127" s="23" t="s">
        <v>22</v>
      </c>
      <c r="D127" s="87">
        <f>SUM(D128+D130)</f>
        <v>14183</v>
      </c>
      <c r="E127" s="87">
        <f>SUM(E128+E130)</f>
        <v>12692</v>
      </c>
      <c r="F127" s="35">
        <f aca="true" t="shared" si="4" ref="F127:F133">(E127/D127)</f>
        <v>0.8948741451032927</v>
      </c>
    </row>
    <row r="128" spans="1:6" ht="28.5">
      <c r="A128" s="22"/>
      <c r="B128" s="27" t="s">
        <v>23</v>
      </c>
      <c r="C128" s="1" t="s">
        <v>24</v>
      </c>
      <c r="D128" s="89">
        <f>SUM(D129)</f>
        <v>1491</v>
      </c>
      <c r="E128" s="100"/>
      <c r="F128" s="28">
        <f t="shared" si="4"/>
        <v>0</v>
      </c>
    </row>
    <row r="129" spans="1:6" ht="15">
      <c r="A129" s="22"/>
      <c r="B129" s="27"/>
      <c r="C129" s="1" t="s">
        <v>207</v>
      </c>
      <c r="D129" s="89">
        <v>1491</v>
      </c>
      <c r="E129" s="100"/>
      <c r="F129" s="28">
        <f t="shared" si="4"/>
        <v>0</v>
      </c>
    </row>
    <row r="130" spans="1:6" ht="15">
      <c r="A130" s="22"/>
      <c r="B130" s="27" t="s">
        <v>220</v>
      </c>
      <c r="C130" s="1" t="s">
        <v>221</v>
      </c>
      <c r="D130" s="89">
        <f>SUM(D131:D133)</f>
        <v>12692</v>
      </c>
      <c r="E130" s="100">
        <f>SUM(E131:E133)</f>
        <v>12692</v>
      </c>
      <c r="F130" s="28">
        <f t="shared" si="4"/>
        <v>1</v>
      </c>
    </row>
    <row r="131" spans="1:6" ht="15">
      <c r="A131" s="22"/>
      <c r="B131" s="27"/>
      <c r="C131" s="1" t="s">
        <v>212</v>
      </c>
      <c r="D131" s="89">
        <v>5900</v>
      </c>
      <c r="E131" s="100">
        <v>5900</v>
      </c>
      <c r="F131" s="28">
        <f t="shared" si="4"/>
        <v>1</v>
      </c>
    </row>
    <row r="132" spans="1:6" ht="15">
      <c r="A132" s="22"/>
      <c r="B132" s="27"/>
      <c r="C132" s="1" t="s">
        <v>165</v>
      </c>
      <c r="D132" s="89">
        <v>2643.16</v>
      </c>
      <c r="E132" s="100">
        <v>2643.16</v>
      </c>
      <c r="F132" s="28">
        <f t="shared" si="4"/>
        <v>1</v>
      </c>
    </row>
    <row r="133" spans="1:6" ht="15">
      <c r="A133" s="22"/>
      <c r="B133" s="27"/>
      <c r="C133" s="1" t="s">
        <v>169</v>
      </c>
      <c r="D133" s="89">
        <v>4148.84</v>
      </c>
      <c r="E133" s="100">
        <v>4148.84</v>
      </c>
      <c r="F133" s="28">
        <f t="shared" si="4"/>
        <v>1</v>
      </c>
    </row>
    <row r="134" spans="1:6" ht="18.75" customHeight="1">
      <c r="A134" s="22" t="s">
        <v>25</v>
      </c>
      <c r="B134" s="22"/>
      <c r="C134" s="23" t="s">
        <v>26</v>
      </c>
      <c r="D134" s="87">
        <f>SUM(D136+D141+D143+D145)</f>
        <v>211650</v>
      </c>
      <c r="E134" s="87">
        <f>SUM(E136+E141+E143)</f>
        <v>69967.84</v>
      </c>
      <c r="F134" s="35">
        <f aca="true" t="shared" si="5" ref="F134:F139">(E134/D134)</f>
        <v>0.33058275454760216</v>
      </c>
    </row>
    <row r="135" spans="1:6" ht="0.75" customHeight="1">
      <c r="A135" s="22" t="s">
        <v>25</v>
      </c>
      <c r="B135" s="27" t="s">
        <v>129</v>
      </c>
      <c r="C135" s="1"/>
      <c r="D135" s="89"/>
      <c r="E135" s="100">
        <v>0</v>
      </c>
      <c r="F135" s="28" t="e">
        <f t="shared" si="5"/>
        <v>#DIV/0!</v>
      </c>
    </row>
    <row r="136" spans="1:6" ht="18.75" customHeight="1">
      <c r="A136" s="22"/>
      <c r="B136" s="27" t="s">
        <v>101</v>
      </c>
      <c r="C136" s="1" t="s">
        <v>102</v>
      </c>
      <c r="D136" s="89">
        <f>SUM(D137+D138+D140)</f>
        <v>150000</v>
      </c>
      <c r="E136" s="100">
        <f>SUM(E137+E138+E140)</f>
        <v>69967.84</v>
      </c>
      <c r="F136" s="28">
        <f t="shared" si="5"/>
        <v>0.46645226666666667</v>
      </c>
    </row>
    <row r="137" spans="1:6" ht="18.75" customHeight="1">
      <c r="A137" s="22"/>
      <c r="B137" s="27"/>
      <c r="C137" s="1" t="s">
        <v>173</v>
      </c>
      <c r="D137" s="89">
        <v>20000</v>
      </c>
      <c r="E137" s="100">
        <v>10724</v>
      </c>
      <c r="F137" s="28">
        <f t="shared" si="5"/>
        <v>0.5362</v>
      </c>
    </row>
    <row r="138" spans="1:6" ht="15">
      <c r="A138" s="22"/>
      <c r="B138" s="27"/>
      <c r="C138" s="1" t="s">
        <v>172</v>
      </c>
      <c r="D138" s="89">
        <v>58000</v>
      </c>
      <c r="E138" s="100">
        <v>27766.62</v>
      </c>
      <c r="F138" s="28">
        <f t="shared" si="5"/>
        <v>0.4787348275862069</v>
      </c>
    </row>
    <row r="139" spans="1:6" ht="15" hidden="1">
      <c r="A139" s="22"/>
      <c r="B139" s="27"/>
      <c r="C139" s="1" t="s">
        <v>169</v>
      </c>
      <c r="D139" s="89">
        <v>65750</v>
      </c>
      <c r="E139" s="100">
        <v>56616</v>
      </c>
      <c r="F139" s="28">
        <f t="shared" si="5"/>
        <v>0.8610798479087453</v>
      </c>
    </row>
    <row r="140" spans="1:6" ht="15">
      <c r="A140" s="22"/>
      <c r="B140" s="27"/>
      <c r="C140" s="1" t="s">
        <v>192</v>
      </c>
      <c r="D140" s="89">
        <v>72000</v>
      </c>
      <c r="E140" s="100">
        <v>31477.22</v>
      </c>
      <c r="F140" s="28">
        <f aca="true" t="shared" si="6" ref="F140:F145">E140/D140</f>
        <v>0.43718361111111115</v>
      </c>
    </row>
    <row r="141" spans="1:6" ht="15">
      <c r="A141" s="22"/>
      <c r="B141" s="27" t="s">
        <v>188</v>
      </c>
      <c r="C141" s="1" t="s">
        <v>191</v>
      </c>
      <c r="D141" s="89">
        <v>1650</v>
      </c>
      <c r="E141" s="100"/>
      <c r="F141" s="28">
        <f t="shared" si="6"/>
        <v>0</v>
      </c>
    </row>
    <row r="142" spans="1:6" ht="15">
      <c r="A142" s="22"/>
      <c r="B142" s="27"/>
      <c r="C142" s="1" t="s">
        <v>171</v>
      </c>
      <c r="D142" s="89">
        <v>1650</v>
      </c>
      <c r="E142" s="100"/>
      <c r="F142" s="28">
        <f t="shared" si="6"/>
        <v>0</v>
      </c>
    </row>
    <row r="143" spans="1:6" ht="15">
      <c r="A143" s="22"/>
      <c r="B143" s="27" t="s">
        <v>148</v>
      </c>
      <c r="C143" s="1" t="s">
        <v>149</v>
      </c>
      <c r="D143" s="89">
        <f>D144</f>
        <v>50000</v>
      </c>
      <c r="E143" s="100"/>
      <c r="F143" s="28">
        <f t="shared" si="6"/>
        <v>0</v>
      </c>
    </row>
    <row r="144" spans="1:6" ht="15">
      <c r="A144" s="22"/>
      <c r="B144" s="40"/>
      <c r="C144" s="54" t="s">
        <v>169</v>
      </c>
      <c r="D144" s="89">
        <v>50000</v>
      </c>
      <c r="E144" s="100"/>
      <c r="F144" s="28">
        <f t="shared" si="6"/>
        <v>0</v>
      </c>
    </row>
    <row r="145" spans="1:6" ht="15">
      <c r="A145" s="22"/>
      <c r="B145" s="40" t="s">
        <v>222</v>
      </c>
      <c r="C145" s="54" t="s">
        <v>223</v>
      </c>
      <c r="D145" s="89">
        <v>10000</v>
      </c>
      <c r="E145" s="100"/>
      <c r="F145" s="28">
        <f t="shared" si="6"/>
        <v>0</v>
      </c>
    </row>
    <row r="146" spans="1:6" ht="15">
      <c r="A146" s="22"/>
      <c r="B146" s="40"/>
      <c r="C146" s="54" t="s">
        <v>224</v>
      </c>
      <c r="D146" s="89">
        <v>10000</v>
      </c>
      <c r="E146" s="100"/>
      <c r="F146" s="28"/>
    </row>
    <row r="147" spans="1:6" ht="15">
      <c r="A147" s="22" t="s">
        <v>103</v>
      </c>
      <c r="B147" s="22"/>
      <c r="C147" s="23" t="s">
        <v>104</v>
      </c>
      <c r="D147" s="87">
        <f>SUM(D148:D148)</f>
        <v>262000</v>
      </c>
      <c r="E147" s="87">
        <f>SUM(E148)</f>
        <v>65093.99</v>
      </c>
      <c r="F147" s="35">
        <f>(E147/D147)</f>
        <v>0.24845034351145037</v>
      </c>
    </row>
    <row r="148" spans="1:6" ht="28.5">
      <c r="A148" s="22"/>
      <c r="B148" s="27" t="s">
        <v>105</v>
      </c>
      <c r="C148" s="1" t="s">
        <v>106</v>
      </c>
      <c r="D148" s="89">
        <v>262000</v>
      </c>
      <c r="E148" s="100">
        <v>65093.99</v>
      </c>
      <c r="F148" s="28">
        <f>(E148/D148)</f>
        <v>0.24845034351145037</v>
      </c>
    </row>
    <row r="149" spans="1:6" ht="15">
      <c r="A149" s="22"/>
      <c r="B149" s="27"/>
      <c r="C149" s="60" t="s">
        <v>175</v>
      </c>
      <c r="D149" s="89">
        <v>262000</v>
      </c>
      <c r="E149" s="100">
        <v>65093.99</v>
      </c>
      <c r="F149" s="28">
        <f aca="true" t="shared" si="7" ref="F149:F154">E149/D149</f>
        <v>0.24845034351145037</v>
      </c>
    </row>
    <row r="150" spans="1:6" ht="15">
      <c r="A150" s="22" t="s">
        <v>41</v>
      </c>
      <c r="B150" s="22"/>
      <c r="C150" s="23" t="s">
        <v>42</v>
      </c>
      <c r="D150" s="87">
        <f>SUM(D151+D153)</f>
        <v>50000</v>
      </c>
      <c r="E150" s="87">
        <v>29774.13</v>
      </c>
      <c r="F150" s="28">
        <f t="shared" si="7"/>
        <v>0.5954826</v>
      </c>
    </row>
    <row r="151" spans="1:6" ht="15">
      <c r="A151" s="22"/>
      <c r="B151" s="97" t="s">
        <v>213</v>
      </c>
      <c r="C151" s="98" t="s">
        <v>214</v>
      </c>
      <c r="D151" s="88">
        <v>29774.13</v>
      </c>
      <c r="E151" s="88">
        <v>29774.13</v>
      </c>
      <c r="F151" s="28">
        <f t="shared" si="7"/>
        <v>1</v>
      </c>
    </row>
    <row r="152" spans="1:6" ht="15">
      <c r="A152" s="22"/>
      <c r="B152" s="22"/>
      <c r="C152" s="98" t="s">
        <v>225</v>
      </c>
      <c r="D152" s="88">
        <v>29774.13</v>
      </c>
      <c r="E152" s="88">
        <v>29774.13</v>
      </c>
      <c r="F152" s="28">
        <f t="shared" si="7"/>
        <v>1</v>
      </c>
    </row>
    <row r="153" spans="1:6" ht="15">
      <c r="A153" s="22"/>
      <c r="B153" s="27" t="s">
        <v>107</v>
      </c>
      <c r="C153" s="34" t="s">
        <v>108</v>
      </c>
      <c r="D153" s="89">
        <f>D154</f>
        <v>20225.87</v>
      </c>
      <c r="E153" s="100">
        <v>0</v>
      </c>
      <c r="F153" s="28">
        <f t="shared" si="7"/>
        <v>0</v>
      </c>
    </row>
    <row r="154" spans="1:6" ht="14.25" customHeight="1">
      <c r="A154" s="22"/>
      <c r="B154" s="27"/>
      <c r="C154" s="61" t="s">
        <v>169</v>
      </c>
      <c r="D154" s="89">
        <v>20225.87</v>
      </c>
      <c r="E154" s="100">
        <v>0</v>
      </c>
      <c r="F154" s="28">
        <f t="shared" si="7"/>
        <v>0</v>
      </c>
    </row>
    <row r="155" spans="1:6" ht="15">
      <c r="A155" s="22" t="s">
        <v>47</v>
      </c>
      <c r="B155" s="42"/>
      <c r="C155" s="43" t="s">
        <v>48</v>
      </c>
      <c r="D155" s="101">
        <f>SUM(D156+D161+D165+D169+D172+D176+D179+D181+D185)</f>
        <v>11686666.95</v>
      </c>
      <c r="E155" s="101">
        <f>SUM(E156+E161+E165+E169+E172+E176+E179+E181+E185)</f>
        <v>4398376.350000001</v>
      </c>
      <c r="F155" s="28">
        <f aca="true" t="shared" si="8" ref="F155:F160">(E155/D155)</f>
        <v>0.3763584920164086</v>
      </c>
    </row>
    <row r="156" spans="1:6" ht="15">
      <c r="A156" s="42"/>
      <c r="B156" s="45" t="s">
        <v>49</v>
      </c>
      <c r="C156" s="46" t="s">
        <v>50</v>
      </c>
      <c r="D156" s="89">
        <f>SUM(D157:D160)</f>
        <v>4738487</v>
      </c>
      <c r="E156" s="100">
        <f>SUM(E157:E160)</f>
        <v>2493715.09</v>
      </c>
      <c r="F156" s="28">
        <f t="shared" si="8"/>
        <v>0.5262682138834611</v>
      </c>
    </row>
    <row r="157" spans="1:6" ht="15" hidden="1">
      <c r="A157" s="44"/>
      <c r="B157" s="45"/>
      <c r="C157" s="46"/>
      <c r="D157" s="89"/>
      <c r="E157" s="100"/>
      <c r="F157" s="28"/>
    </row>
    <row r="158" spans="1:6" ht="15">
      <c r="A158" s="44"/>
      <c r="B158" s="45"/>
      <c r="C158" s="46" t="s">
        <v>173</v>
      </c>
      <c r="D158" s="89">
        <v>200050</v>
      </c>
      <c r="E158" s="100">
        <v>99598.85</v>
      </c>
      <c r="F158" s="28">
        <f t="shared" si="8"/>
        <v>0.49786978255436143</v>
      </c>
    </row>
    <row r="159" spans="1:6" ht="15">
      <c r="A159" s="44"/>
      <c r="B159" s="45"/>
      <c r="C159" s="46" t="s">
        <v>172</v>
      </c>
      <c r="D159" s="89">
        <v>3748690</v>
      </c>
      <c r="E159" s="100">
        <v>1973976.74</v>
      </c>
      <c r="F159" s="28">
        <f t="shared" si="8"/>
        <v>0.5265777484934737</v>
      </c>
    </row>
    <row r="160" spans="1:6" ht="15">
      <c r="A160" s="44"/>
      <c r="B160" s="45"/>
      <c r="C160" s="46" t="s">
        <v>169</v>
      </c>
      <c r="D160" s="89">
        <v>789747</v>
      </c>
      <c r="E160" s="100">
        <v>420139.5</v>
      </c>
      <c r="F160" s="28">
        <f t="shared" si="8"/>
        <v>0.531992524188126</v>
      </c>
    </row>
    <row r="161" spans="1:6" ht="15">
      <c r="A161" s="44"/>
      <c r="B161" s="40" t="s">
        <v>109</v>
      </c>
      <c r="C161" s="47" t="s">
        <v>132</v>
      </c>
      <c r="D161" s="89">
        <f>SUM(D162:D164)</f>
        <v>815410</v>
      </c>
      <c r="E161" s="100">
        <f>SUM(E162:E164)</f>
        <v>370870.81</v>
      </c>
      <c r="F161" s="28">
        <f>SUM(E161/D161)</f>
        <v>0.4548273997130278</v>
      </c>
    </row>
    <row r="162" spans="1:6" ht="15">
      <c r="A162" s="44"/>
      <c r="B162" s="40"/>
      <c r="C162" s="63" t="s">
        <v>173</v>
      </c>
      <c r="D162" s="89">
        <v>37900</v>
      </c>
      <c r="E162" s="100">
        <v>16927.2</v>
      </c>
      <c r="F162" s="28">
        <f>E162/D162</f>
        <v>0.4466279683377309</v>
      </c>
    </row>
    <row r="163" spans="1:6" ht="15">
      <c r="A163" s="44"/>
      <c r="B163" s="40"/>
      <c r="C163" s="63" t="s">
        <v>172</v>
      </c>
      <c r="D163" s="89">
        <v>694495</v>
      </c>
      <c r="E163" s="100">
        <v>331877.62</v>
      </c>
      <c r="F163" s="28">
        <f>E163/D163</f>
        <v>0.4778689839379693</v>
      </c>
    </row>
    <row r="164" spans="1:6" ht="15">
      <c r="A164" s="44"/>
      <c r="B164" s="40"/>
      <c r="C164" s="63" t="s">
        <v>169</v>
      </c>
      <c r="D164" s="89">
        <v>83015</v>
      </c>
      <c r="E164" s="100">
        <v>22065.99</v>
      </c>
      <c r="F164" s="28">
        <f>E164/D164</f>
        <v>0.2658072637475155</v>
      </c>
    </row>
    <row r="165" spans="1:6" ht="14.25">
      <c r="A165" s="41"/>
      <c r="B165" s="40" t="s">
        <v>110</v>
      </c>
      <c r="C165" s="41" t="s">
        <v>115</v>
      </c>
      <c r="D165" s="89">
        <f>SUM(D166:D168)</f>
        <v>1445790</v>
      </c>
      <c r="E165" s="100">
        <f>SUM(E166:E168)</f>
        <v>757647.32</v>
      </c>
      <c r="F165" s="28">
        <f>(E165/D165)</f>
        <v>0.5240369071580243</v>
      </c>
    </row>
    <row r="166" spans="1:6" ht="14.25">
      <c r="A166" s="41"/>
      <c r="B166" s="40"/>
      <c r="C166" s="54" t="s">
        <v>178</v>
      </c>
      <c r="D166" s="89">
        <v>58300</v>
      </c>
      <c r="E166" s="100">
        <v>27667.45</v>
      </c>
      <c r="F166" s="28">
        <f>E166/D166</f>
        <v>0.47457032590051457</v>
      </c>
    </row>
    <row r="167" spans="1:6" ht="14.25">
      <c r="A167" s="41"/>
      <c r="B167" s="40"/>
      <c r="C167" s="54" t="s">
        <v>172</v>
      </c>
      <c r="D167" s="89">
        <v>1336545</v>
      </c>
      <c r="E167" s="100">
        <v>691770.87</v>
      </c>
      <c r="F167" s="28">
        <f>E167/D167</f>
        <v>0.5175814282347395</v>
      </c>
    </row>
    <row r="168" spans="1:6" ht="14.25">
      <c r="A168" s="41"/>
      <c r="B168" s="40"/>
      <c r="C168" s="54" t="s">
        <v>169</v>
      </c>
      <c r="D168" s="89">
        <v>50945</v>
      </c>
      <c r="E168" s="100">
        <v>38209</v>
      </c>
      <c r="F168" s="28">
        <f>E168/D168</f>
        <v>0.7500049072529198</v>
      </c>
    </row>
    <row r="169" spans="1:6" ht="14.25">
      <c r="A169" s="41"/>
      <c r="B169" s="40" t="s">
        <v>111</v>
      </c>
      <c r="C169" s="41" t="s">
        <v>116</v>
      </c>
      <c r="D169" s="89">
        <f>SUM(D170:D171)</f>
        <v>381900</v>
      </c>
      <c r="E169" s="100">
        <f>SUM(E170:E171)</f>
        <v>196812.66</v>
      </c>
      <c r="F169" s="28">
        <f>(E169/D169)</f>
        <v>0.5153512961508249</v>
      </c>
    </row>
    <row r="170" spans="1:6" ht="14.25">
      <c r="A170" s="41"/>
      <c r="B170" s="40"/>
      <c r="C170" s="54" t="s">
        <v>173</v>
      </c>
      <c r="D170" s="89">
        <v>5500</v>
      </c>
      <c r="E170" s="100">
        <v>921.48</v>
      </c>
      <c r="F170" s="28">
        <f>E170/D170</f>
        <v>0.16754181818181818</v>
      </c>
    </row>
    <row r="171" spans="1:6" ht="14.25">
      <c r="A171" s="41"/>
      <c r="B171" s="40"/>
      <c r="C171" s="54" t="s">
        <v>169</v>
      </c>
      <c r="D171" s="89">
        <v>376400</v>
      </c>
      <c r="E171" s="100">
        <v>195891.18</v>
      </c>
      <c r="F171" s="28">
        <f>E171/D171</f>
        <v>0.5204335281615303</v>
      </c>
    </row>
    <row r="172" spans="1:6" ht="14.25">
      <c r="A172" s="41"/>
      <c r="B172" s="40" t="s">
        <v>112</v>
      </c>
      <c r="C172" s="41" t="s">
        <v>117</v>
      </c>
      <c r="D172" s="89">
        <f>SUM(D173:D175)</f>
        <v>567903</v>
      </c>
      <c r="E172" s="100">
        <f>SUM(E173:E175)</f>
        <v>292532.37</v>
      </c>
      <c r="F172" s="28">
        <f>(E172/D172)</f>
        <v>0.5151097458544857</v>
      </c>
    </row>
    <row r="173" spans="1:6" ht="14.25">
      <c r="A173" s="41"/>
      <c r="B173" s="40"/>
      <c r="C173" s="41" t="s">
        <v>173</v>
      </c>
      <c r="D173" s="89">
        <v>1500</v>
      </c>
      <c r="E173" s="100">
        <v>616</v>
      </c>
      <c r="F173" s="28">
        <f>E173/D173</f>
        <v>0.4106666666666667</v>
      </c>
    </row>
    <row r="174" spans="1:6" ht="14.25">
      <c r="A174" s="41"/>
      <c r="B174" s="40"/>
      <c r="C174" s="41" t="s">
        <v>172</v>
      </c>
      <c r="D174" s="89">
        <v>505125</v>
      </c>
      <c r="E174" s="100">
        <v>269710.61</v>
      </c>
      <c r="F174" s="28">
        <f>E174/D174</f>
        <v>0.533948250433061</v>
      </c>
    </row>
    <row r="175" spans="1:6" ht="14.25">
      <c r="A175" s="41"/>
      <c r="B175" s="40"/>
      <c r="C175" s="41" t="s">
        <v>169</v>
      </c>
      <c r="D175" s="89">
        <v>61278</v>
      </c>
      <c r="E175" s="100">
        <v>22205.76</v>
      </c>
      <c r="F175" s="28">
        <f>E175/D175</f>
        <v>0.3623773621854499</v>
      </c>
    </row>
    <row r="176" spans="1:6" ht="14.25">
      <c r="A176" s="41"/>
      <c r="B176" s="40" t="s">
        <v>113</v>
      </c>
      <c r="C176" s="41" t="s">
        <v>118</v>
      </c>
      <c r="D176" s="89">
        <f>D177</f>
        <v>19340</v>
      </c>
      <c r="E176" s="100">
        <f>E177</f>
        <v>7761.56</v>
      </c>
      <c r="F176" s="28">
        <f>(E176/D176)</f>
        <v>0.4013216132368149</v>
      </c>
    </row>
    <row r="177" spans="1:6" ht="14.25">
      <c r="A177" s="41"/>
      <c r="B177" s="40"/>
      <c r="C177" s="41" t="s">
        <v>169</v>
      </c>
      <c r="D177" s="89">
        <v>19340</v>
      </c>
      <c r="E177" s="100">
        <v>7761.56</v>
      </c>
      <c r="F177" s="28">
        <f>E177/D177</f>
        <v>0.4013216132368149</v>
      </c>
    </row>
    <row r="178" spans="1:6" ht="14.25" hidden="1">
      <c r="A178" s="41"/>
      <c r="B178" s="40" t="s">
        <v>114</v>
      </c>
      <c r="C178" s="41" t="s">
        <v>7</v>
      </c>
      <c r="D178" s="89">
        <f>SUM(D179:D179)</f>
        <v>251446</v>
      </c>
      <c r="E178" s="100">
        <f>SUM(E179:E179)</f>
        <v>99360.51</v>
      </c>
      <c r="F178" s="28">
        <f>(E178/D178)</f>
        <v>0.39515645506391034</v>
      </c>
    </row>
    <row r="179" spans="1:6" ht="14.25">
      <c r="A179" s="41"/>
      <c r="B179" s="40" t="s">
        <v>193</v>
      </c>
      <c r="C179" s="62" t="s">
        <v>194</v>
      </c>
      <c r="D179" s="89">
        <f>D180</f>
        <v>251446</v>
      </c>
      <c r="E179" s="100">
        <f>E180</f>
        <v>99360.51</v>
      </c>
      <c r="F179" s="28">
        <f>+E179/D179</f>
        <v>0.39515645506391034</v>
      </c>
    </row>
    <row r="180" spans="1:6" ht="15.75" customHeight="1">
      <c r="A180" s="41"/>
      <c r="B180" s="40"/>
      <c r="C180" s="46" t="s">
        <v>195</v>
      </c>
      <c r="D180" s="89">
        <v>251446</v>
      </c>
      <c r="E180" s="100">
        <v>99360.51</v>
      </c>
      <c r="F180" s="28">
        <f>+E180/D180</f>
        <v>0.39515645506391034</v>
      </c>
    </row>
    <row r="181" spans="1:6" ht="14.25">
      <c r="A181" s="41"/>
      <c r="B181" s="53" t="s">
        <v>144</v>
      </c>
      <c r="C181" s="50" t="s">
        <v>143</v>
      </c>
      <c r="D181" s="89">
        <f>SUM(D182:D184)</f>
        <v>853892.95</v>
      </c>
      <c r="E181" s="100">
        <f>E182+E184+E183</f>
        <v>133819.57</v>
      </c>
      <c r="F181" s="28">
        <f aca="true" t="shared" si="9" ref="F181:F191">(E181/D181)</f>
        <v>0.15671703344078436</v>
      </c>
    </row>
    <row r="182" spans="1:6" ht="14.25">
      <c r="A182" s="41"/>
      <c r="B182" s="40"/>
      <c r="C182" s="62" t="s">
        <v>177</v>
      </c>
      <c r="D182" s="89">
        <v>480000</v>
      </c>
      <c r="E182" s="100"/>
      <c r="F182" s="28">
        <f t="shared" si="9"/>
        <v>0</v>
      </c>
    </row>
    <row r="183" spans="1:6" ht="14.25">
      <c r="A183" s="41"/>
      <c r="B183" s="40"/>
      <c r="C183" s="41" t="s">
        <v>169</v>
      </c>
      <c r="D183" s="89">
        <v>90000</v>
      </c>
      <c r="E183" s="100">
        <v>9217.61</v>
      </c>
      <c r="F183" s="28">
        <f t="shared" si="9"/>
        <v>0.10241788888888889</v>
      </c>
    </row>
    <row r="184" spans="1:6" ht="28.5">
      <c r="A184" s="41"/>
      <c r="B184" s="40"/>
      <c r="C184" s="46" t="s">
        <v>179</v>
      </c>
      <c r="D184" s="89">
        <v>283892.95</v>
      </c>
      <c r="E184" s="100">
        <v>124601.96</v>
      </c>
      <c r="F184" s="28">
        <f t="shared" si="9"/>
        <v>0.43890473504185296</v>
      </c>
    </row>
    <row r="185" spans="1:6" ht="14.25">
      <c r="A185" s="41"/>
      <c r="B185" s="40" t="s">
        <v>114</v>
      </c>
      <c r="C185" s="62" t="s">
        <v>7</v>
      </c>
      <c r="D185" s="89">
        <f>SUM(D186:D191)</f>
        <v>2612498</v>
      </c>
      <c r="E185" s="100">
        <f>SUM(E186:E191)</f>
        <v>45856.46</v>
      </c>
      <c r="F185" s="28">
        <f t="shared" si="9"/>
        <v>0.017552725399215617</v>
      </c>
    </row>
    <row r="186" spans="1:6" ht="14.25">
      <c r="A186" s="41"/>
      <c r="B186" s="40"/>
      <c r="C186" s="62" t="s">
        <v>226</v>
      </c>
      <c r="D186" s="89">
        <v>2500</v>
      </c>
      <c r="E186" s="100"/>
      <c r="F186" s="28"/>
    </row>
    <row r="187" spans="1:6" ht="14.25">
      <c r="A187" s="41"/>
      <c r="B187" s="40"/>
      <c r="C187" s="62" t="s">
        <v>173</v>
      </c>
      <c r="D187" s="89">
        <v>11604</v>
      </c>
      <c r="E187" s="100">
        <v>1000</v>
      </c>
      <c r="F187" s="28"/>
    </row>
    <row r="188" spans="1:6" ht="14.25">
      <c r="A188" s="41"/>
      <c r="B188" s="40"/>
      <c r="C188" s="62" t="s">
        <v>169</v>
      </c>
      <c r="D188" s="89">
        <v>50264</v>
      </c>
      <c r="E188" s="100">
        <v>32852.86</v>
      </c>
      <c r="F188" s="28">
        <f t="shared" si="9"/>
        <v>0.6536061594779564</v>
      </c>
    </row>
    <row r="189" spans="1:6" ht="28.5">
      <c r="A189" s="41"/>
      <c r="B189" s="40"/>
      <c r="C189" s="46" t="s">
        <v>227</v>
      </c>
      <c r="D189" s="89">
        <v>257330</v>
      </c>
      <c r="E189" s="100"/>
      <c r="F189" s="28">
        <f t="shared" si="9"/>
        <v>0</v>
      </c>
    </row>
    <row r="190" spans="1:6" ht="28.5">
      <c r="A190" s="41"/>
      <c r="B190" s="40"/>
      <c r="C190" s="46" t="s">
        <v>228</v>
      </c>
      <c r="D190" s="89">
        <v>440800</v>
      </c>
      <c r="E190" s="100">
        <v>7503</v>
      </c>
      <c r="F190" s="28">
        <f t="shared" si="9"/>
        <v>0.017021324863883847</v>
      </c>
    </row>
    <row r="191" spans="1:6" ht="14.25">
      <c r="A191" s="41"/>
      <c r="B191" s="40"/>
      <c r="C191" s="62" t="s">
        <v>170</v>
      </c>
      <c r="D191" s="89">
        <v>1850000</v>
      </c>
      <c r="E191" s="100">
        <v>4500.6</v>
      </c>
      <c r="F191" s="28">
        <f t="shared" si="9"/>
        <v>0.002432756756756757</v>
      </c>
    </row>
    <row r="192" spans="1:6" ht="15">
      <c r="A192" s="59">
        <v>851</v>
      </c>
      <c r="B192" s="40"/>
      <c r="C192" s="43" t="s">
        <v>52</v>
      </c>
      <c r="D192" s="101">
        <f>SUM(D193+D195+D199)</f>
        <v>154180</v>
      </c>
      <c r="E192" s="101">
        <f>SUM(E193+E195+E199)</f>
        <v>55383.159999999996</v>
      </c>
      <c r="F192" s="35">
        <f>(E192/D192)</f>
        <v>0.35921105201712283</v>
      </c>
    </row>
    <row r="193" spans="1:6" ht="15">
      <c r="A193" s="42"/>
      <c r="B193" s="48" t="s">
        <v>156</v>
      </c>
      <c r="C193" s="46" t="s">
        <v>157</v>
      </c>
      <c r="D193" s="88">
        <f>D194</f>
        <v>5000</v>
      </c>
      <c r="E193" s="88">
        <f>E194</f>
        <v>263.53</v>
      </c>
      <c r="F193" s="28">
        <f>SUM(E193/D193)</f>
        <v>0.052705999999999996</v>
      </c>
    </row>
    <row r="194" spans="1:6" ht="15">
      <c r="A194" s="44"/>
      <c r="B194" s="44"/>
      <c r="C194" s="46" t="s">
        <v>174</v>
      </c>
      <c r="D194" s="88">
        <v>5000</v>
      </c>
      <c r="E194" s="88">
        <v>263.53</v>
      </c>
      <c r="F194" s="28">
        <f>E194/D194</f>
        <v>0.052705999999999996</v>
      </c>
    </row>
    <row r="195" spans="1:6" ht="15">
      <c r="A195" s="44"/>
      <c r="B195" s="45" t="s">
        <v>53</v>
      </c>
      <c r="C195" s="46" t="s">
        <v>158</v>
      </c>
      <c r="D195" s="89">
        <f>SUM(D196:D198)</f>
        <v>109340</v>
      </c>
      <c r="E195" s="100">
        <f>SUM(E196:E198)</f>
        <v>47439.63</v>
      </c>
      <c r="F195" s="28">
        <f>(E195/D195)</f>
        <v>0.43387259923175414</v>
      </c>
    </row>
    <row r="196" spans="1:6" ht="15">
      <c r="A196" s="44"/>
      <c r="B196" s="45"/>
      <c r="C196" s="46" t="s">
        <v>177</v>
      </c>
      <c r="D196" s="89">
        <v>7000</v>
      </c>
      <c r="E196" s="100">
        <v>7000</v>
      </c>
      <c r="F196" s="28">
        <f>E196/D196</f>
        <v>1</v>
      </c>
    </row>
    <row r="197" spans="1:6" ht="15">
      <c r="A197" s="44"/>
      <c r="B197" s="45"/>
      <c r="C197" s="46" t="s">
        <v>180</v>
      </c>
      <c r="D197" s="89">
        <v>66920</v>
      </c>
      <c r="E197" s="100">
        <v>30288.96</v>
      </c>
      <c r="F197" s="28">
        <f>E197/D197</f>
        <v>0.45261446503287506</v>
      </c>
    </row>
    <row r="198" spans="1:6" ht="15">
      <c r="A198" s="44"/>
      <c r="B198" s="45"/>
      <c r="C198" s="46" t="s">
        <v>169</v>
      </c>
      <c r="D198" s="89">
        <v>35420</v>
      </c>
      <c r="E198" s="100">
        <v>10150.67</v>
      </c>
      <c r="F198" s="28">
        <f>E198/D198</f>
        <v>0.28658018068887636</v>
      </c>
    </row>
    <row r="199" spans="1:6" ht="15">
      <c r="A199" s="44"/>
      <c r="B199" s="45" t="s">
        <v>119</v>
      </c>
      <c r="C199" s="41" t="s">
        <v>7</v>
      </c>
      <c r="D199" s="89">
        <f>D200</f>
        <v>39840</v>
      </c>
      <c r="E199" s="100">
        <f>E200</f>
        <v>7680</v>
      </c>
      <c r="F199" s="28">
        <f>(E199/D199)</f>
        <v>0.1927710843373494</v>
      </c>
    </row>
    <row r="200" spans="1:6" ht="15">
      <c r="A200" s="44"/>
      <c r="B200" s="45"/>
      <c r="C200" s="54" t="s">
        <v>169</v>
      </c>
      <c r="D200" s="89">
        <v>39840</v>
      </c>
      <c r="E200" s="100">
        <v>7680</v>
      </c>
      <c r="F200" s="28">
        <f>E200/D200</f>
        <v>0.1927710843373494</v>
      </c>
    </row>
    <row r="201" spans="1:6" ht="15">
      <c r="A201" s="44" t="s">
        <v>55</v>
      </c>
      <c r="B201" s="40"/>
      <c r="C201" s="26" t="s">
        <v>56</v>
      </c>
      <c r="D201" s="87">
        <f>SUM(D209+D213+D215+D217+D219+D221+D225+D227+D202+D204+D206)</f>
        <v>4520086.35</v>
      </c>
      <c r="E201" s="87">
        <f>SUM(E209+E213+E215+E217+E219+E221+E225+E204+E227+E202+E206)</f>
        <v>2190867.8900000006</v>
      </c>
      <c r="F201" s="35">
        <f>(E201/D201)</f>
        <v>0.48469602577393256</v>
      </c>
    </row>
    <row r="202" spans="1:6" ht="15">
      <c r="A202" s="44"/>
      <c r="B202" s="40" t="s">
        <v>196</v>
      </c>
      <c r="C202" s="84" t="s">
        <v>198</v>
      </c>
      <c r="D202" s="88">
        <f>D203</f>
        <v>34600</v>
      </c>
      <c r="E202" s="89">
        <f>E203</f>
        <v>11990.27</v>
      </c>
      <c r="F202" s="28">
        <f>(E202/D202)</f>
        <v>0.34653959537572254</v>
      </c>
    </row>
    <row r="203" spans="1:6" ht="15">
      <c r="A203" s="44"/>
      <c r="B203" s="40"/>
      <c r="C203" s="84" t="s">
        <v>187</v>
      </c>
      <c r="D203" s="88">
        <v>34600</v>
      </c>
      <c r="E203" s="88">
        <v>11990.27</v>
      </c>
      <c r="F203" s="28">
        <f aca="true" t="shared" si="10" ref="F203:F208">E203/D203</f>
        <v>0.34653959537572254</v>
      </c>
    </row>
    <row r="204" spans="1:6" ht="15">
      <c r="A204" s="44"/>
      <c r="B204" s="40" t="s">
        <v>197</v>
      </c>
      <c r="C204" s="84" t="s">
        <v>199</v>
      </c>
      <c r="D204" s="88">
        <v>2100</v>
      </c>
      <c r="E204" s="88">
        <f>E205</f>
        <v>0</v>
      </c>
      <c r="F204" s="28">
        <f t="shared" si="10"/>
        <v>0</v>
      </c>
    </row>
    <row r="205" spans="1:6" ht="15">
      <c r="A205" s="44"/>
      <c r="B205" s="40"/>
      <c r="C205" s="84" t="s">
        <v>174</v>
      </c>
      <c r="D205" s="88">
        <v>2100</v>
      </c>
      <c r="E205" s="88">
        <v>0</v>
      </c>
      <c r="F205" s="28">
        <f t="shared" si="10"/>
        <v>0</v>
      </c>
    </row>
    <row r="206" spans="1:6" ht="15">
      <c r="A206" s="44"/>
      <c r="B206" s="40" t="s">
        <v>216</v>
      </c>
      <c r="C206" s="84" t="s">
        <v>217</v>
      </c>
      <c r="D206" s="88">
        <f>SUM(D207+D208)</f>
        <v>40628</v>
      </c>
      <c r="E206" s="88">
        <f>SUM(E207+E208)</f>
        <v>10556.02</v>
      </c>
      <c r="F206" s="28">
        <f t="shared" si="10"/>
        <v>0.2598213055035936</v>
      </c>
    </row>
    <row r="207" spans="1:6" ht="15">
      <c r="A207" s="44"/>
      <c r="B207" s="40"/>
      <c r="C207" s="84" t="s">
        <v>172</v>
      </c>
      <c r="D207" s="88">
        <v>36128</v>
      </c>
      <c r="E207" s="88">
        <v>9461.92</v>
      </c>
      <c r="F207" s="28">
        <f t="shared" si="10"/>
        <v>0.26189991142604074</v>
      </c>
    </row>
    <row r="208" spans="1:6" ht="15">
      <c r="A208" s="44"/>
      <c r="B208" s="40"/>
      <c r="C208" s="84" t="s">
        <v>169</v>
      </c>
      <c r="D208" s="88">
        <v>4500</v>
      </c>
      <c r="E208" s="88">
        <v>1094.1</v>
      </c>
      <c r="F208" s="28">
        <f t="shared" si="10"/>
        <v>0.2431333333333333</v>
      </c>
    </row>
    <row r="209" spans="1:6" ht="28.5">
      <c r="A209" s="59"/>
      <c r="B209" s="64" t="s">
        <v>57</v>
      </c>
      <c r="C209" s="1" t="s">
        <v>58</v>
      </c>
      <c r="D209" s="89">
        <f>(D210+D211+D212)</f>
        <v>2611176</v>
      </c>
      <c r="E209" s="100">
        <f>SUM(E210:E212)</f>
        <v>1315223.6700000002</v>
      </c>
      <c r="F209" s="28">
        <f>(E209/D209)</f>
        <v>0.5036901648912215</v>
      </c>
    </row>
    <row r="210" spans="1:6" ht="15">
      <c r="A210" s="59"/>
      <c r="B210" s="64"/>
      <c r="C210" s="1" t="s">
        <v>173</v>
      </c>
      <c r="D210" s="89">
        <v>2396123</v>
      </c>
      <c r="E210" s="100">
        <v>1199059.81</v>
      </c>
      <c r="F210" s="28">
        <f>E210/D210</f>
        <v>0.5004166355399953</v>
      </c>
    </row>
    <row r="211" spans="1:6" ht="15">
      <c r="A211" s="59"/>
      <c r="B211" s="64"/>
      <c r="C211" s="1" t="s">
        <v>172</v>
      </c>
      <c r="D211" s="89">
        <v>178570</v>
      </c>
      <c r="E211" s="100">
        <v>97037.83</v>
      </c>
      <c r="F211" s="28">
        <f>E211/D211</f>
        <v>0.5434161953295626</v>
      </c>
    </row>
    <row r="212" spans="1:6" ht="15">
      <c r="A212" s="59"/>
      <c r="B212" s="64"/>
      <c r="C212" s="1" t="s">
        <v>169</v>
      </c>
      <c r="D212" s="89">
        <v>36483</v>
      </c>
      <c r="E212" s="100">
        <v>19126.03</v>
      </c>
      <c r="F212" s="28">
        <f>E212/D212</f>
        <v>0.5242449908176411</v>
      </c>
    </row>
    <row r="213" spans="1:6" ht="28.5">
      <c r="A213" s="25"/>
      <c r="B213" s="27" t="s">
        <v>59</v>
      </c>
      <c r="C213" s="1" t="s">
        <v>60</v>
      </c>
      <c r="D213" s="89">
        <f>D214</f>
        <v>22230</v>
      </c>
      <c r="E213" s="100">
        <f>E214</f>
        <v>11977.33</v>
      </c>
      <c r="F213" s="28">
        <f>(E213/D213)</f>
        <v>0.538791273054431</v>
      </c>
    </row>
    <row r="214" spans="1:6" ht="15">
      <c r="A214" s="25"/>
      <c r="B214" s="27"/>
      <c r="C214" s="1" t="s">
        <v>208</v>
      </c>
      <c r="D214" s="89">
        <v>22230</v>
      </c>
      <c r="E214" s="100">
        <v>11977.33</v>
      </c>
      <c r="F214" s="28">
        <f>E214/D214</f>
        <v>0.538791273054431</v>
      </c>
    </row>
    <row r="215" spans="1:6" ht="19.5" customHeight="1">
      <c r="A215" s="25"/>
      <c r="B215" s="27" t="s">
        <v>61</v>
      </c>
      <c r="C215" s="1" t="s">
        <v>62</v>
      </c>
      <c r="D215" s="92">
        <f>D216</f>
        <v>86513.35</v>
      </c>
      <c r="E215" s="100">
        <f>E216</f>
        <v>38453.69</v>
      </c>
      <c r="F215" s="28">
        <f>(E215/D215)</f>
        <v>0.4444827301219985</v>
      </c>
    </row>
    <row r="216" spans="1:6" ht="15">
      <c r="A216" s="25"/>
      <c r="B216" s="27"/>
      <c r="C216" s="1" t="s">
        <v>178</v>
      </c>
      <c r="D216" s="92">
        <v>86513.35</v>
      </c>
      <c r="E216" s="100">
        <v>38453.69</v>
      </c>
      <c r="F216" s="28">
        <f>E216/D216</f>
        <v>0.4444827301219985</v>
      </c>
    </row>
    <row r="217" spans="1:6" ht="15">
      <c r="A217" s="25"/>
      <c r="B217" s="27" t="s">
        <v>120</v>
      </c>
      <c r="C217" s="1" t="s">
        <v>121</v>
      </c>
      <c r="D217" s="92">
        <f>D218</f>
        <v>24000</v>
      </c>
      <c r="E217" s="100">
        <f>E218</f>
        <v>13880.46</v>
      </c>
      <c r="F217" s="28">
        <f>(E217/D217)</f>
        <v>0.5783524999999999</v>
      </c>
    </row>
    <row r="218" spans="1:6" ht="15">
      <c r="A218" s="25"/>
      <c r="B218" s="27"/>
      <c r="C218" s="1" t="s">
        <v>173</v>
      </c>
      <c r="D218" s="92">
        <v>24000</v>
      </c>
      <c r="E218" s="100">
        <v>13880.46</v>
      </c>
      <c r="F218" s="28">
        <f>E218/D218</f>
        <v>0.5783524999999999</v>
      </c>
    </row>
    <row r="219" spans="1:6" ht="15.75" customHeight="1">
      <c r="A219" s="25"/>
      <c r="B219" s="27" t="s">
        <v>150</v>
      </c>
      <c r="C219" s="1" t="s">
        <v>151</v>
      </c>
      <c r="D219" s="92">
        <f>D220</f>
        <v>195418</v>
      </c>
      <c r="E219" s="100">
        <f>E220</f>
        <v>120670.25</v>
      </c>
      <c r="F219" s="28">
        <f>(E219/D219)</f>
        <v>0.617498132208906</v>
      </c>
    </row>
    <row r="220" spans="1:6" ht="15">
      <c r="A220" s="25"/>
      <c r="B220" s="27"/>
      <c r="C220" s="1" t="s">
        <v>173</v>
      </c>
      <c r="D220" s="92">
        <v>195418</v>
      </c>
      <c r="E220" s="100">
        <v>120670.25</v>
      </c>
      <c r="F220" s="28">
        <f>E220/D220</f>
        <v>0.617498132208906</v>
      </c>
    </row>
    <row r="221" spans="1:6" ht="15">
      <c r="A221" s="25"/>
      <c r="B221" s="27" t="s">
        <v>63</v>
      </c>
      <c r="C221" s="1" t="s">
        <v>64</v>
      </c>
      <c r="D221" s="89">
        <f>SUM(D222:D224)</f>
        <v>556311</v>
      </c>
      <c r="E221" s="100">
        <f>SUM(E222:E224)</f>
        <v>281410.15</v>
      </c>
      <c r="F221" s="28">
        <f>(E221/D221)</f>
        <v>0.5058504146062185</v>
      </c>
    </row>
    <row r="222" spans="1:6" ht="15">
      <c r="A222" s="25"/>
      <c r="B222" s="27"/>
      <c r="C222" s="1" t="s">
        <v>173</v>
      </c>
      <c r="D222" s="89">
        <v>13127</v>
      </c>
      <c r="E222" s="100">
        <v>2366.28</v>
      </c>
      <c r="F222" s="28">
        <f>201/D222</f>
        <v>0.015311952464386379</v>
      </c>
    </row>
    <row r="223" spans="1:6" ht="15">
      <c r="A223" s="25"/>
      <c r="B223" s="27"/>
      <c r="C223" s="1" t="s">
        <v>172</v>
      </c>
      <c r="D223" s="89">
        <v>453887</v>
      </c>
      <c r="E223" s="100">
        <v>242803.2</v>
      </c>
      <c r="F223" s="28">
        <f>E223/D223</f>
        <v>0.5349419569187925</v>
      </c>
    </row>
    <row r="224" spans="1:6" ht="15">
      <c r="A224" s="25"/>
      <c r="B224" s="27"/>
      <c r="C224" s="1" t="s">
        <v>169</v>
      </c>
      <c r="D224" s="89">
        <v>89297</v>
      </c>
      <c r="E224" s="100">
        <v>36240.67</v>
      </c>
      <c r="F224" s="28">
        <f>E224/D224</f>
        <v>0.405844205292451</v>
      </c>
    </row>
    <row r="225" spans="1:6" ht="15">
      <c r="A225" s="25"/>
      <c r="B225" s="27" t="s">
        <v>65</v>
      </c>
      <c r="C225" s="1" t="s">
        <v>66</v>
      </c>
      <c r="D225" s="89">
        <f>D226</f>
        <v>690320</v>
      </c>
      <c r="E225" s="100">
        <f>E226</f>
        <v>268968.55</v>
      </c>
      <c r="F225" s="28">
        <f>(E225/D225)</f>
        <v>0.38962879534129097</v>
      </c>
    </row>
    <row r="226" spans="1:6" ht="15">
      <c r="A226" s="25"/>
      <c r="B226" s="27"/>
      <c r="C226" s="1" t="s">
        <v>176</v>
      </c>
      <c r="D226" s="89">
        <v>690320</v>
      </c>
      <c r="E226" s="100">
        <v>268968.55</v>
      </c>
      <c r="F226" s="28">
        <f>E226/D226</f>
        <v>0.38962879534129097</v>
      </c>
    </row>
    <row r="227" spans="1:6" ht="15">
      <c r="A227" s="25"/>
      <c r="B227" s="27" t="s">
        <v>74</v>
      </c>
      <c r="C227" s="1" t="s">
        <v>7</v>
      </c>
      <c r="D227" s="89">
        <f>SUM(D228:D230)</f>
        <v>256790</v>
      </c>
      <c r="E227" s="100">
        <f>SUM(E228:E230)</f>
        <v>117737.5</v>
      </c>
      <c r="F227" s="28">
        <f>(E227/D227)</f>
        <v>0.45849721562366136</v>
      </c>
    </row>
    <row r="228" spans="1:6" ht="15">
      <c r="A228" s="25"/>
      <c r="B228" s="27"/>
      <c r="C228" s="1" t="s">
        <v>173</v>
      </c>
      <c r="D228" s="89">
        <v>154337</v>
      </c>
      <c r="E228" s="100">
        <v>96840</v>
      </c>
      <c r="F228" s="28">
        <f>E228/D228</f>
        <v>0.6274580949480681</v>
      </c>
    </row>
    <row r="229" spans="1:6" ht="15">
      <c r="A229" s="25"/>
      <c r="B229" s="27"/>
      <c r="C229" s="1" t="s">
        <v>176</v>
      </c>
      <c r="D229" s="89">
        <v>13923</v>
      </c>
      <c r="E229" s="100">
        <v>1694.1</v>
      </c>
      <c r="F229" s="28">
        <f>E229/D229</f>
        <v>0.12167636285283344</v>
      </c>
    </row>
    <row r="230" spans="1:7" ht="32.25" customHeight="1">
      <c r="A230" s="25"/>
      <c r="B230" s="27"/>
      <c r="C230" s="46" t="s">
        <v>179</v>
      </c>
      <c r="D230" s="89">
        <v>88530</v>
      </c>
      <c r="E230" s="100">
        <v>19203.4</v>
      </c>
      <c r="F230" s="109">
        <v>0.9841</v>
      </c>
      <c r="G230" s="108"/>
    </row>
    <row r="231" spans="1:6" ht="20.25" customHeight="1">
      <c r="A231" s="25" t="s">
        <v>145</v>
      </c>
      <c r="B231" s="27"/>
      <c r="C231" s="26" t="s">
        <v>147</v>
      </c>
      <c r="D231" s="87">
        <f>SUM(D232)</f>
        <v>2000</v>
      </c>
      <c r="E231" s="87">
        <f>SUM(E232)</f>
        <v>2000</v>
      </c>
      <c r="F231" s="35">
        <f>(E231/D231)</f>
        <v>1</v>
      </c>
    </row>
    <row r="232" spans="1:6" ht="21.75" customHeight="1">
      <c r="A232" s="25"/>
      <c r="B232" s="64" t="s">
        <v>146</v>
      </c>
      <c r="C232" s="1" t="s">
        <v>181</v>
      </c>
      <c r="D232" s="89">
        <v>2000</v>
      </c>
      <c r="E232" s="100">
        <v>2000</v>
      </c>
      <c r="F232" s="28">
        <f>(E232/D232)</f>
        <v>1</v>
      </c>
    </row>
    <row r="233" spans="1:6" ht="15" hidden="1">
      <c r="A233" s="25"/>
      <c r="B233" s="27"/>
      <c r="C233" s="1" t="s">
        <v>167</v>
      </c>
      <c r="D233" s="89">
        <v>2000</v>
      </c>
      <c r="E233" s="100">
        <v>2000</v>
      </c>
      <c r="F233" s="28">
        <f>E233/D233</f>
        <v>1</v>
      </c>
    </row>
    <row r="234" spans="1:6" ht="15">
      <c r="A234" s="25" t="s">
        <v>75</v>
      </c>
      <c r="B234" s="27"/>
      <c r="C234" s="26" t="s">
        <v>77</v>
      </c>
      <c r="D234" s="87">
        <f>SUM(D235)</f>
        <v>38973</v>
      </c>
      <c r="E234" s="87">
        <f>SUM(E235)</f>
        <v>27559</v>
      </c>
      <c r="F234" s="28">
        <f>E234/D234</f>
        <v>0.7071305775793498</v>
      </c>
    </row>
    <row r="235" spans="1:6" ht="15">
      <c r="A235" s="25"/>
      <c r="B235" s="64" t="s">
        <v>76</v>
      </c>
      <c r="C235" s="1" t="s">
        <v>78</v>
      </c>
      <c r="D235" s="89">
        <f>D236</f>
        <v>38973</v>
      </c>
      <c r="E235" s="100">
        <f>E236</f>
        <v>27559</v>
      </c>
      <c r="F235" s="28">
        <f>(E234/D234)</f>
        <v>0.7071305775793498</v>
      </c>
    </row>
    <row r="236" spans="1:6" ht="15">
      <c r="A236" s="25"/>
      <c r="B236" s="64"/>
      <c r="C236" s="58" t="s">
        <v>173</v>
      </c>
      <c r="D236" s="89">
        <v>38973</v>
      </c>
      <c r="E236" s="100">
        <v>27559</v>
      </c>
      <c r="F236" s="28">
        <f>E236/D236</f>
        <v>0.7071305775793498</v>
      </c>
    </row>
    <row r="237" spans="1:6" ht="15">
      <c r="A237" s="25" t="s">
        <v>67</v>
      </c>
      <c r="B237" s="27"/>
      <c r="C237" s="43" t="s">
        <v>122</v>
      </c>
      <c r="D237" s="87">
        <f>SUM(D238+D240+D243)</f>
        <v>1219540</v>
      </c>
      <c r="E237" s="87">
        <f>SUM(E240+E243+E238)</f>
        <v>450767.87</v>
      </c>
      <c r="F237" s="35">
        <f>(E237/D237)</f>
        <v>0.36962122603604636</v>
      </c>
    </row>
    <row r="238" spans="1:6" ht="15">
      <c r="A238" s="25"/>
      <c r="B238" s="27" t="s">
        <v>209</v>
      </c>
      <c r="C238" s="46" t="s">
        <v>210</v>
      </c>
      <c r="D238" s="88">
        <f>D239</f>
        <v>496400</v>
      </c>
      <c r="E238" s="88">
        <f>(E239)</f>
        <v>122138.28</v>
      </c>
      <c r="F238" s="35">
        <f>(E238/D238)</f>
        <v>0.246048106365834</v>
      </c>
    </row>
    <row r="239" spans="1:6" ht="15">
      <c r="A239" s="25"/>
      <c r="B239" s="27"/>
      <c r="C239" s="46" t="s">
        <v>169</v>
      </c>
      <c r="D239" s="89">
        <v>496400</v>
      </c>
      <c r="E239" s="89">
        <v>122138.28</v>
      </c>
      <c r="F239" s="35">
        <f>(E239/D239)</f>
        <v>0.246048106365834</v>
      </c>
    </row>
    <row r="240" spans="1:6" ht="15">
      <c r="A240" s="42"/>
      <c r="B240" s="48" t="s">
        <v>123</v>
      </c>
      <c r="C240" s="46" t="s">
        <v>124</v>
      </c>
      <c r="D240" s="89">
        <f>D241</f>
        <v>497140</v>
      </c>
      <c r="E240" s="100">
        <f>E241</f>
        <v>226994.1</v>
      </c>
      <c r="F240" s="28">
        <f>(E240/D240)</f>
        <v>0.4565999517238605</v>
      </c>
    </row>
    <row r="241" spans="1:6" ht="15">
      <c r="A241" s="44"/>
      <c r="B241" s="48"/>
      <c r="C241" s="46" t="s">
        <v>169</v>
      </c>
      <c r="D241" s="89">
        <v>497140</v>
      </c>
      <c r="E241" s="100">
        <v>226994.1</v>
      </c>
      <c r="F241" s="28">
        <f>E241/D241</f>
        <v>0.4565999517238605</v>
      </c>
    </row>
    <row r="242" spans="1:6" ht="15" hidden="1">
      <c r="A242" s="44"/>
      <c r="B242" s="48"/>
      <c r="C242" s="46"/>
      <c r="D242" s="89"/>
      <c r="E242" s="100"/>
      <c r="F242" s="28"/>
    </row>
    <row r="243" spans="1:6" ht="14.25">
      <c r="A243" s="41"/>
      <c r="B243" s="48" t="s">
        <v>155</v>
      </c>
      <c r="C243" s="46" t="s">
        <v>7</v>
      </c>
      <c r="D243" s="89">
        <f>SUM(D244+D245+D248)</f>
        <v>226000</v>
      </c>
      <c r="E243" s="100">
        <f>SUM(E244+E245+E248)</f>
        <v>101635.49</v>
      </c>
      <c r="F243" s="28">
        <f>(E243/D243)</f>
        <v>0.4497145575221239</v>
      </c>
    </row>
    <row r="244" spans="1:6" ht="14.25">
      <c r="A244" s="41"/>
      <c r="B244" s="48"/>
      <c r="C244" s="46" t="s">
        <v>186</v>
      </c>
      <c r="D244" s="89">
        <v>300</v>
      </c>
      <c r="E244" s="100"/>
      <c r="F244" s="28"/>
    </row>
    <row r="245" spans="1:6" ht="16.5" customHeight="1">
      <c r="A245" s="41"/>
      <c r="B245" s="48"/>
      <c r="C245" s="46" t="s">
        <v>169</v>
      </c>
      <c r="D245" s="89">
        <v>125700</v>
      </c>
      <c r="E245" s="100">
        <v>15554.49</v>
      </c>
      <c r="F245" s="28">
        <f>E245/D245</f>
        <v>0.12374295942720763</v>
      </c>
    </row>
    <row r="246" spans="1:6" ht="0.75" customHeight="1" hidden="1">
      <c r="A246" s="59">
        <v>921</v>
      </c>
      <c r="B246" s="48"/>
      <c r="C246" s="43" t="s">
        <v>136</v>
      </c>
      <c r="D246" s="87">
        <f>SUM(D247+D250+D252)</f>
        <v>1355600</v>
      </c>
      <c r="E246" s="87">
        <f>SUM(E247+E250+E252)</f>
        <v>1004494.24</v>
      </c>
      <c r="F246" s="35">
        <f>(E246/D246)</f>
        <v>0.7409960460312777</v>
      </c>
    </row>
    <row r="247" spans="1:6" ht="0.75" customHeight="1" hidden="1">
      <c r="A247" s="59"/>
      <c r="B247" s="48" t="s">
        <v>159</v>
      </c>
      <c r="C247" s="46" t="s">
        <v>160</v>
      </c>
      <c r="D247" s="89">
        <v>980000</v>
      </c>
      <c r="E247" s="100">
        <v>819221</v>
      </c>
      <c r="F247" s="28">
        <f>(E247/D247)</f>
        <v>0.8359397959183673</v>
      </c>
    </row>
    <row r="248" spans="1:6" ht="15">
      <c r="A248" s="59"/>
      <c r="B248" s="48"/>
      <c r="C248" s="46" t="s">
        <v>200</v>
      </c>
      <c r="D248" s="89">
        <v>100000</v>
      </c>
      <c r="E248" s="100">
        <v>86081</v>
      </c>
      <c r="F248" s="28">
        <f>E248/D248</f>
        <v>0.86081</v>
      </c>
    </row>
    <row r="249" spans="1:6" ht="15">
      <c r="A249" s="59">
        <v>921</v>
      </c>
      <c r="B249" s="48"/>
      <c r="C249" s="43" t="s">
        <v>162</v>
      </c>
      <c r="D249" s="87">
        <f>D250+D252</f>
        <v>375600</v>
      </c>
      <c r="E249" s="102">
        <f>E250+E252</f>
        <v>185273.24</v>
      </c>
      <c r="F249" s="28">
        <f>E249/D249</f>
        <v>0.4932727369542066</v>
      </c>
    </row>
    <row r="250" spans="1:6" ht="17.25" customHeight="1">
      <c r="A250" s="42"/>
      <c r="B250" s="48" t="s">
        <v>125</v>
      </c>
      <c r="C250" s="46" t="s">
        <v>137</v>
      </c>
      <c r="D250" s="89">
        <f>D251</f>
        <v>308000</v>
      </c>
      <c r="E250" s="100">
        <f>E251</f>
        <v>154400</v>
      </c>
      <c r="F250" s="28">
        <f>(E250/D250)</f>
        <v>0.5012987012987012</v>
      </c>
    </row>
    <row r="251" spans="1:6" ht="15">
      <c r="A251" s="44"/>
      <c r="B251" s="48"/>
      <c r="C251" s="46" t="s">
        <v>167</v>
      </c>
      <c r="D251" s="89">
        <v>308000</v>
      </c>
      <c r="E251" s="100">
        <v>154400</v>
      </c>
      <c r="F251" s="28">
        <f>E251/D251</f>
        <v>0.5012987012987012</v>
      </c>
    </row>
    <row r="252" spans="1:6" ht="15">
      <c r="A252" s="44"/>
      <c r="B252" s="48" t="s">
        <v>126</v>
      </c>
      <c r="C252" s="46" t="s">
        <v>7</v>
      </c>
      <c r="D252" s="89">
        <f>SUM(D253:D256)</f>
        <v>67600</v>
      </c>
      <c r="E252" s="100">
        <f>SUM(E253:E256)</f>
        <v>30873.239999999998</v>
      </c>
      <c r="F252" s="28">
        <f>(E252/D252)</f>
        <v>0.4567047337278106</v>
      </c>
    </row>
    <row r="253" spans="1:6" ht="15">
      <c r="A253" s="44"/>
      <c r="B253" s="48"/>
      <c r="C253" s="46" t="s">
        <v>177</v>
      </c>
      <c r="D253" s="89">
        <v>5000</v>
      </c>
      <c r="E253" s="100">
        <v>0</v>
      </c>
      <c r="F253" s="28"/>
    </row>
    <row r="254" spans="1:6" ht="15">
      <c r="A254" s="44"/>
      <c r="B254" s="48"/>
      <c r="C254" s="46" t="s">
        <v>173</v>
      </c>
      <c r="D254" s="89">
        <v>8000</v>
      </c>
      <c r="E254" s="100">
        <v>4600</v>
      </c>
      <c r="F254" s="28">
        <f>E254/D254</f>
        <v>0.575</v>
      </c>
    </row>
    <row r="255" spans="1:6" ht="15">
      <c r="A255" s="44"/>
      <c r="B255" s="48"/>
      <c r="C255" s="46" t="s">
        <v>182</v>
      </c>
      <c r="D255" s="89">
        <v>6510</v>
      </c>
      <c r="E255" s="100">
        <v>2575.87</v>
      </c>
      <c r="F255" s="28">
        <f>E255/D255</f>
        <v>0.39567895545314896</v>
      </c>
    </row>
    <row r="256" spans="1:6" ht="15">
      <c r="A256" s="44"/>
      <c r="B256" s="48"/>
      <c r="C256" s="46" t="s">
        <v>174</v>
      </c>
      <c r="D256" s="89">
        <v>48090</v>
      </c>
      <c r="E256" s="100">
        <v>23697.37</v>
      </c>
      <c r="F256" s="28">
        <f>E256/D256</f>
        <v>0.49277126221667705</v>
      </c>
    </row>
    <row r="257" spans="1:6" ht="15">
      <c r="A257" s="42" t="s">
        <v>127</v>
      </c>
      <c r="B257" s="48"/>
      <c r="C257" s="26" t="s">
        <v>135</v>
      </c>
      <c r="D257" s="87">
        <f>SUM(D258)</f>
        <v>140000</v>
      </c>
      <c r="E257" s="87">
        <f>SUM(E258)</f>
        <v>79967.2</v>
      </c>
      <c r="F257" s="35">
        <f>(E257/D257)</f>
        <v>0.5711942857142857</v>
      </c>
    </row>
    <row r="258" spans="1:6" ht="15">
      <c r="A258" s="59"/>
      <c r="B258" s="27" t="s">
        <v>128</v>
      </c>
      <c r="C258" s="49" t="s">
        <v>183</v>
      </c>
      <c r="D258" s="89">
        <f>SUM(D259:D261)</f>
        <v>140000</v>
      </c>
      <c r="E258" s="100">
        <f>SUM(E259:E261)</f>
        <v>79967.2</v>
      </c>
      <c r="F258" s="28">
        <f>(E258/D258)</f>
        <v>0.5711942857142857</v>
      </c>
    </row>
    <row r="259" spans="1:6" ht="15">
      <c r="A259" s="59"/>
      <c r="B259" s="27"/>
      <c r="C259" s="49" t="s">
        <v>177</v>
      </c>
      <c r="D259" s="110">
        <v>105000</v>
      </c>
      <c r="E259" s="106">
        <v>64000</v>
      </c>
      <c r="F259" s="28">
        <f>E259/D259</f>
        <v>0.6095238095238096</v>
      </c>
    </row>
    <row r="260" spans="1:6" ht="15">
      <c r="A260" s="59"/>
      <c r="B260" s="27"/>
      <c r="C260" s="49" t="s">
        <v>186</v>
      </c>
      <c r="D260" s="89">
        <v>2992</v>
      </c>
      <c r="E260" s="106">
        <v>1870</v>
      </c>
      <c r="F260" s="28">
        <f>E260/D260</f>
        <v>0.625</v>
      </c>
    </row>
    <row r="261" spans="1:6" ht="15">
      <c r="A261" s="59"/>
      <c r="B261" s="27"/>
      <c r="C261" s="49" t="s">
        <v>171</v>
      </c>
      <c r="D261" s="89">
        <v>32008</v>
      </c>
      <c r="E261" s="100">
        <v>14097.2</v>
      </c>
      <c r="F261" s="28">
        <f>E261/D261</f>
        <v>0.4404273931517121</v>
      </c>
    </row>
    <row r="262" spans="1:6" ht="15">
      <c r="A262" s="25"/>
      <c r="B262" s="27"/>
      <c r="C262" s="66" t="s">
        <v>73</v>
      </c>
      <c r="D262" s="103">
        <f>SUM(D77,D87,D90,D93,D101,D107,D111,D127,D134,D147,D150,D155,D192,D201,D231,D237,D249,D257,D234)</f>
        <v>28460759.07</v>
      </c>
      <c r="E262" s="103">
        <f>SUM(E77,E87,E90,E93,E101,E107,E111,E127,E134,E147,E150,E155,E192,E201,E231,E237,E234,E257,E249)</f>
        <v>10430872.75</v>
      </c>
      <c r="F262" s="67">
        <f>(E262/D262)</f>
        <v>0.36650015989893275</v>
      </c>
    </row>
    <row r="263" spans="1:6" ht="15">
      <c r="A263" s="78"/>
      <c r="B263" s="79"/>
      <c r="C263" s="80"/>
      <c r="D263" s="81"/>
      <c r="E263" s="82"/>
      <c r="F263" s="83"/>
    </row>
    <row r="264" spans="2:6" ht="12.75">
      <c r="B264"/>
      <c r="C264" s="11"/>
      <c r="D264" s="6"/>
      <c r="E264" s="7"/>
      <c r="F264" s="13"/>
    </row>
    <row r="265" spans="2:6" ht="12.75">
      <c r="B265"/>
      <c r="C265" s="2"/>
      <c r="D265" s="6"/>
      <c r="E265" s="7"/>
      <c r="F265" s="13"/>
    </row>
    <row r="266" spans="1:6" ht="24" customHeight="1">
      <c r="A266" s="11"/>
      <c r="B266" s="9"/>
      <c r="C266" s="77" t="s">
        <v>139</v>
      </c>
      <c r="D266" s="6"/>
      <c r="E266" s="7"/>
      <c r="F266" s="13"/>
    </row>
    <row r="267" spans="1:6" ht="15.75">
      <c r="A267" s="11"/>
      <c r="B267" s="12"/>
      <c r="C267" s="15" t="s">
        <v>131</v>
      </c>
      <c r="D267" s="16" t="s">
        <v>130</v>
      </c>
      <c r="E267" s="7"/>
      <c r="F267" s="13"/>
    </row>
    <row r="268" spans="1:6" ht="18">
      <c r="A268" s="10"/>
      <c r="B268" s="12"/>
      <c r="C268" s="14" t="s">
        <v>133</v>
      </c>
      <c r="D268" s="104">
        <v>13208814.44</v>
      </c>
      <c r="E268" s="7"/>
      <c r="F268" s="13"/>
    </row>
    <row r="269" spans="1:6" ht="15">
      <c r="A269" s="11"/>
      <c r="B269" s="12"/>
      <c r="C269" s="14" t="s">
        <v>134</v>
      </c>
      <c r="D269" s="104">
        <v>10430872.75</v>
      </c>
      <c r="E269" s="7"/>
      <c r="F269" s="13"/>
    </row>
    <row r="270" spans="1:6" ht="15.75">
      <c r="A270" s="11"/>
      <c r="B270" s="12"/>
      <c r="C270" s="76" t="s">
        <v>161</v>
      </c>
      <c r="D270" s="105">
        <f>SUM(D268-D269)</f>
        <v>2777941.6899999995</v>
      </c>
      <c r="E270" s="7"/>
      <c r="F270" s="13"/>
    </row>
    <row r="271" spans="1:6" ht="19.5" customHeight="1">
      <c r="A271" s="11"/>
      <c r="B271" s="12"/>
      <c r="C271" s="11"/>
      <c r="D271" s="6"/>
      <c r="E271" s="7"/>
      <c r="F271" s="13"/>
    </row>
    <row r="272" spans="1:4" ht="18.75" customHeight="1">
      <c r="A272" s="11"/>
      <c r="B272" s="12"/>
      <c r="D272" s="6"/>
    </row>
    <row r="273" spans="1:4" ht="20.25" customHeight="1">
      <c r="A273" s="11"/>
      <c r="D273" s="6"/>
    </row>
    <row r="274" spans="1:4" ht="27" customHeight="1">
      <c r="A274" s="11"/>
      <c r="D274" s="6"/>
    </row>
    <row r="280" spans="5:6" ht="15">
      <c r="E280" s="65"/>
      <c r="F280" s="65"/>
    </row>
    <row r="281" spans="5:6" ht="15">
      <c r="E281" s="65"/>
      <c r="F281" s="71"/>
    </row>
    <row r="284" spans="7:10" ht="15">
      <c r="G284" s="68"/>
      <c r="H284" s="69"/>
      <c r="I284" s="69"/>
      <c r="J284" s="70"/>
    </row>
    <row r="285" spans="7:10" ht="14.25">
      <c r="G285" s="72"/>
      <c r="H285" s="73"/>
      <c r="I285" s="74"/>
      <c r="J285" s="75"/>
    </row>
  </sheetData>
  <sheetProtection/>
  <mergeCells count="2">
    <mergeCell ref="A6:F6"/>
    <mergeCell ref="A68:C68"/>
  </mergeCells>
  <printOptions/>
  <pageMargins left="0.8267716535433072" right="0.3937007874015748" top="0.8267716535433072" bottom="0.984251968503937" header="0.5118110236220472" footer="0.5118110236220472"/>
  <pageSetup horizontalDpi="300" verticalDpi="300" orientation="portrait" paperSize="9" scale="56" r:id="rId1"/>
  <headerFooter alignWithMargins="0">
    <oddFooter>&amp;CStrona &amp;P z &amp;N</oddFooter>
  </headerFooter>
  <rowBreaks count="3" manualBreakCount="3">
    <brk id="72" min="1" max="5" man="1"/>
    <brk id="154" min="1" max="5" man="1"/>
    <brk id="230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Marlena</dc:creator>
  <cp:keywords/>
  <dc:description/>
  <cp:lastModifiedBy>kobierskis</cp:lastModifiedBy>
  <cp:lastPrinted>2014-08-26T07:01:21Z</cp:lastPrinted>
  <dcterms:created xsi:type="dcterms:W3CDTF">2006-05-09T06:41:46Z</dcterms:created>
  <dcterms:modified xsi:type="dcterms:W3CDTF">2014-10-01T06:57:20Z</dcterms:modified>
  <cp:category/>
  <cp:version/>
  <cp:contentType/>
  <cp:contentStatus/>
</cp:coreProperties>
</file>