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56" yWindow="270" windowWidth="12120" windowHeight="6525" tabRatio="615" activeTab="1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>
    <definedName name="_xlnm.Print_Area" localSheetId="0">'1'!$A$1:$G$97</definedName>
    <definedName name="_xlnm.Print_Area" localSheetId="12">'13'!$A$1:$H$34</definedName>
    <definedName name="_xlnm.Print_Area" localSheetId="1">'2'!$A$1:$M$79</definedName>
    <definedName name="_xlnm.Print_Area" localSheetId="2">'3'!$A$1:$K$34</definedName>
    <definedName name="_xlnm.Print_Area" localSheetId="3">'4'!$A$1:$D$27</definedName>
    <definedName name="_xlnm.Print_Area" localSheetId="6">'7'!$A$1:$J$22</definedName>
    <definedName name="_xlnm.Print_Area" localSheetId="7">'8'!$A$1:$K$11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5" authorId="0">
      <text>
        <r>
          <rPr>
            <b/>
            <sz val="8"/>
            <rFont val="Tahoma"/>
            <family val="0"/>
          </rPr>
          <t xml:space="preserve">user:
5% z kwoty 57.087zł
</t>
        </r>
      </text>
    </comment>
    <comment ref="F77" authorId="0">
      <text>
        <r>
          <rPr>
            <b/>
            <sz val="8"/>
            <rFont val="Tahoma"/>
            <family val="0"/>
          </rPr>
          <t>user:
50% z kwoty 2500zł-pismo z  ŁUW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user:
p.Stępień zapytać
</t>
        </r>
      </text>
    </comment>
    <comment ref="F15" authorId="0">
      <text>
        <r>
          <rPr>
            <b/>
            <sz val="8"/>
            <rFont val="Tahoma"/>
            <family val="0"/>
          </rPr>
          <t xml:space="preserve">user:
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F6" authorId="0">
      <text>
        <r>
          <rPr>
            <b/>
            <sz val="8"/>
            <rFont val="Tahoma"/>
            <family val="0"/>
          </rPr>
          <t>TU NIC NIE WPISYWAĆ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F6" authorId="0">
      <text>
        <r>
          <rPr>
            <b/>
            <sz val="8"/>
            <rFont val="Tahoma"/>
            <family val="0"/>
          </rPr>
          <t xml:space="preserve">TU NIC NIE WPISYWAĆ
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D22" authorId="0">
      <text>
        <r>
          <rPr>
            <b/>
            <sz val="8"/>
            <rFont val="Tahoma"/>
            <family val="0"/>
          </rPr>
          <t xml:space="preserve">user:
</t>
        </r>
      </text>
    </comment>
    <comment ref="E22" authorId="0">
      <text>
        <r>
          <rPr>
            <b/>
            <sz val="8"/>
            <rFont val="Tahoma"/>
            <family val="0"/>
          </rPr>
          <t xml:space="preserve">user:
</t>
        </r>
      </text>
    </comment>
    <comment ref="F22" authorId="0">
      <text>
        <r>
          <rPr>
            <b/>
            <sz val="8"/>
            <rFont val="Tahoma"/>
            <family val="0"/>
          </rPr>
          <t xml:space="preserve">user:
</t>
        </r>
      </text>
    </comment>
    <comment ref="G22" authorId="0">
      <text>
        <r>
          <rPr>
            <b/>
            <sz val="8"/>
            <rFont val="Tahoma"/>
            <family val="0"/>
          </rPr>
          <t xml:space="preserve">user: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12" authorId="0">
      <text>
        <r>
          <rPr>
            <b/>
            <sz val="8"/>
            <rFont val="Tahoma"/>
            <family val="0"/>
          </rPr>
          <t xml:space="preserve">user:
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user:
</t>
        </r>
      </text>
    </comment>
    <comment ref="D14" authorId="0">
      <text>
        <r>
          <rPr>
            <b/>
            <sz val="8"/>
            <rFont val="Tahoma"/>
            <family val="0"/>
          </rPr>
          <t xml:space="preserve">user:
</t>
        </r>
      </text>
    </comment>
    <comment ref="D21" authorId="0">
      <text>
        <r>
          <rPr>
            <b/>
            <sz val="8"/>
            <rFont val="Tahoma"/>
            <family val="0"/>
          </rPr>
          <t xml:space="preserve">user:
</t>
        </r>
      </text>
    </comment>
    <comment ref="D22" authorId="0">
      <text>
        <r>
          <rPr>
            <b/>
            <sz val="8"/>
            <rFont val="Tahoma"/>
            <family val="0"/>
          </rPr>
          <t xml:space="preserve">user:
</t>
        </r>
      </text>
    </comment>
    <comment ref="D19" authorId="0">
      <text>
        <r>
          <rPr>
            <b/>
            <sz val="8"/>
            <rFont val="Tahoma"/>
            <family val="0"/>
          </rPr>
          <t xml:space="preserve">user: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I8" authorId="0">
      <text>
        <r>
          <rPr>
            <b/>
            <sz val="8"/>
            <rFont val="Tahoma"/>
            <family val="0"/>
          </rPr>
          <t>TU NIC NIE WPISYWAĆ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F10" authorId="0">
      <text>
        <r>
          <rPr>
            <b/>
            <sz val="8"/>
            <rFont val="Tahoma"/>
            <family val="0"/>
          </rPr>
          <t>TU NIC NIE WPISYWAĆ</t>
        </r>
      </text>
    </comment>
    <comment ref="D10" authorId="0">
      <text>
        <r>
          <rPr>
            <b/>
            <sz val="8"/>
            <rFont val="Tahoma"/>
            <family val="0"/>
          </rPr>
          <t>user:
TU WPISAĆ RĘCZNIE</t>
        </r>
      </text>
    </comment>
    <comment ref="H10" authorId="0">
      <text>
        <r>
          <rPr>
            <b/>
            <sz val="8"/>
            <rFont val="Tahoma"/>
            <family val="0"/>
          </rPr>
          <t xml:space="preserve">TU WPISAĆ RĘCZNIE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G8" authorId="0">
      <text>
        <r>
          <rPr>
            <b/>
            <sz val="8"/>
            <rFont val="Tahoma"/>
            <family val="0"/>
          </rPr>
          <t xml:space="preserve">TU NIC NIE WPISYWAĆ
</t>
        </r>
      </text>
    </comment>
  </commentList>
</comments>
</file>

<file path=xl/sharedStrings.xml><?xml version="1.0" encoding="utf-8"?>
<sst xmlns="http://schemas.openxmlformats.org/spreadsheetml/2006/main" count="736" uniqueCount="434">
  <si>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</si>
  <si>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</si>
  <si>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</si>
  <si>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</si>
  <si>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</si>
  <si>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</si>
  <si>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</si>
  <si>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</si>
  <si>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</si>
  <si>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</si>
  <si>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</si>
  <si>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</si>
  <si>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</si>
  <si>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</si>
  <si>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</si>
  <si>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</si>
  <si>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</si>
  <si>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</si>
  <si>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</si>
  <si>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</si>
  <si>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</si>
  <si>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</si>
  <si>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</si>
  <si>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</si>
  <si>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</si>
  <si>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</si>
  <si>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</si>
  <si>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</si>
  <si>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</si>
  <si>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</si>
  <si>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</si>
  <si>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</si>
  <si>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</si>
  <si>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</si>
  <si>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</si>
  <si>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</si>
  <si>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</si>
  <si>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</si>
  <si>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</si>
  <si>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</si>
  <si>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</si>
  <si>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</si>
  <si>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</si>
  <si>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</si>
  <si>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</si>
  <si>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</si>
  <si>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</si>
  <si>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</si>
  <si>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</si>
  <si>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</si>
  <si>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</si>
  <si>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</si>
  <si>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</si>
  <si>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</si>
  <si>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</si>
  <si>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</si>
  <si>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</si>
  <si>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</si>
  <si>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</si>
  <si>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</si>
  <si>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</si>
  <si>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</si>
  <si>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</si>
  <si>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Nazwa jednostki
 otrzymującej dotację</t>
  </si>
  <si>
    <t>Zakres</t>
  </si>
  <si>
    <t>Planowane wydatki</t>
  </si>
  <si>
    <t>z tego:</t>
  </si>
  <si>
    <t>obligacje</t>
  </si>
  <si>
    <t>1.1</t>
  </si>
  <si>
    <t>1.2</t>
  </si>
  <si>
    <t>1.3</t>
  </si>
  <si>
    <t>2.1</t>
  </si>
  <si>
    <t>2.2</t>
  </si>
  <si>
    <t>Dotacje</t>
  </si>
  <si>
    <t>Ogółem wydatki</t>
  </si>
  <si>
    <t>Wynagro-
dzenia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</si>
  <si>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</si>
  <si>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</si>
  <si>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</si>
  <si>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</si>
  <si>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</si>
  <si>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</si>
  <si>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</si>
  <si>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</si>
  <si>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</si>
  <si>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</si>
  <si>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</si>
  <si>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</si>
  <si>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</si>
  <si>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</si>
  <si>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</si>
  <si>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</si>
  <si>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</si>
  <si>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</si>
  <si>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</si>
  <si>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</si>
  <si>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</si>
  <si>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</si>
  <si>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</si>
  <si>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</si>
  <si>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</si>
  <si>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</si>
  <si>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</si>
  <si>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</si>
  <si>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</si>
  <si>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</si>
  <si>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</si>
  <si>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dochody własne jst</t>
  </si>
  <si>
    <t>Nazwa zadania inwestycyjnego</t>
  </si>
  <si>
    <t xml:space="preserve">§ 944 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</si>
  <si>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</si>
  <si>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</si>
  <si>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</si>
  <si>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</si>
  <si>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</si>
  <si>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</si>
  <si>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</si>
  <si>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</si>
  <si>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</si>
  <si>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</si>
  <si>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</si>
  <si>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</si>
  <si>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</si>
  <si>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</si>
  <si>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</si>
  <si>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</si>
  <si>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</si>
  <si>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</si>
  <si>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</si>
  <si>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</si>
  <si>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</si>
  <si>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</si>
  <si>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</si>
  <si>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</si>
  <si>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</si>
  <si>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</si>
  <si>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</si>
  <si>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</si>
  <si>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</si>
  <si>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</si>
  <si>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</si>
  <si>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</si>
  <si>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</si>
  <si>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</si>
  <si>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</si>
  <si>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</si>
  <si>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</si>
  <si>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</si>
  <si>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</si>
  <si>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</si>
  <si>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</si>
  <si>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</si>
  <si>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Plan
na 2007 r.
(6+12)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</si>
  <si>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</si>
  <si>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010</t>
  </si>
  <si>
    <t>01010</t>
  </si>
  <si>
    <t>01030</t>
  </si>
  <si>
    <t>Pozostałe wydatki bieżące</t>
  </si>
  <si>
    <t>01095</t>
  </si>
  <si>
    <t>Pozostała działalność</t>
  </si>
  <si>
    <t>400</t>
  </si>
  <si>
    <t>40002</t>
  </si>
  <si>
    <t>Dostarczanie wody</t>
  </si>
  <si>
    <t>500</t>
  </si>
  <si>
    <t>50095</t>
  </si>
  <si>
    <t>600</t>
  </si>
  <si>
    <t>60016</t>
  </si>
  <si>
    <t>Drogi publiczne gminne</t>
  </si>
  <si>
    <t>700</t>
  </si>
  <si>
    <t>70005</t>
  </si>
  <si>
    <t>Gospodarka gruntami i nieruchomościami</t>
  </si>
  <si>
    <t>710</t>
  </si>
  <si>
    <t>71004</t>
  </si>
  <si>
    <t>Plany zagospodarowania przestrzennego</t>
  </si>
  <si>
    <t>750</t>
  </si>
  <si>
    <t>75011</t>
  </si>
  <si>
    <t>Urzędy wojewódzkie</t>
  </si>
  <si>
    <t>75022</t>
  </si>
  <si>
    <t>Rady gmin</t>
  </si>
  <si>
    <t>75023</t>
  </si>
  <si>
    <t>Urzędy gmin</t>
  </si>
  <si>
    <t>75095</t>
  </si>
  <si>
    <t>75075</t>
  </si>
  <si>
    <t>Promocja jednostek samorządu terytorialnego</t>
  </si>
  <si>
    <t>751</t>
  </si>
  <si>
    <t>75101</t>
  </si>
  <si>
    <t>754</t>
  </si>
  <si>
    <t>75412</t>
  </si>
  <si>
    <t>Ochotnicze straże pożarne</t>
  </si>
  <si>
    <t>75414</t>
  </si>
  <si>
    <t>Obrona cywilna</t>
  </si>
  <si>
    <t>756</t>
  </si>
  <si>
    <t>75647</t>
  </si>
  <si>
    <t>757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</si>
  <si>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</si>
  <si>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</si>
  <si>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</si>
  <si>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</si>
  <si>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</si>
  <si>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</si>
  <si>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</si>
  <si>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>Szkoły podstawowe</t>
  </si>
  <si>
    <t>80103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</si>
  <si>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</si>
  <si>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</si>
  <si>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</si>
  <si>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</si>
  <si>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</si>
  <si>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</si>
  <si>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</si>
  <si>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</si>
  <si>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</si>
  <si>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</si>
  <si>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85154</t>
  </si>
  <si>
    <t>Przeciwdziałanie alkoholizmowi</t>
  </si>
  <si>
    <t>85195</t>
  </si>
  <si>
    <t>852</t>
  </si>
  <si>
    <t>85212</t>
  </si>
  <si>
    <t>85213</t>
  </si>
  <si>
    <t>85214</t>
  </si>
  <si>
    <t>85215</t>
  </si>
  <si>
    <t>Dodatki mieszkaniowe</t>
  </si>
  <si>
    <t>85219</t>
  </si>
  <si>
    <t>Ośrodki pomocy społecznej</t>
  </si>
  <si>
    <t>85228</t>
  </si>
  <si>
    <t>85295</t>
  </si>
  <si>
    <t>854</t>
  </si>
  <si>
    <t>Edukacyjna opieka wychowawcza</t>
  </si>
  <si>
    <t>85415</t>
  </si>
  <si>
    <t>Pomoc materialna dla uczniów</t>
  </si>
  <si>
    <t>900</t>
  </si>
  <si>
    <t>90015</t>
  </si>
  <si>
    <t>Oświetlenie ulic, placów i dróg</t>
  </si>
  <si>
    <t>90095</t>
  </si>
  <si>
    <t>921</t>
  </si>
  <si>
    <t>92105</t>
  </si>
  <si>
    <t>Pozostałe zadania w zakresie kultury</t>
  </si>
  <si>
    <t>92116</t>
  </si>
  <si>
    <t>Biblioteki</t>
  </si>
  <si>
    <t>92195</t>
  </si>
  <si>
    <t>926</t>
  </si>
  <si>
    <t>92605</t>
  </si>
  <si>
    <t>Zadania w zakresie kultury fizycznej i sportu</t>
  </si>
  <si>
    <t>Rolnictwo i łowiectwo</t>
  </si>
  <si>
    <t>Infrastruktura wodociągowa i sanitacyjna wsi</t>
  </si>
  <si>
    <t>Izby rolnicze</t>
  </si>
  <si>
    <t>Wytwarzanie i zaopatrywanie w energię elektryczną, gaz i wodę</t>
  </si>
  <si>
    <t>Handel</t>
  </si>
  <si>
    <t>Transport i łączność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</si>
  <si>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</si>
  <si>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</si>
  <si>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</si>
  <si>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</si>
  <si>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</si>
  <si>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</si>
  <si>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</si>
  <si>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</si>
  <si>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</si>
  <si>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Różne rozliczenia</t>
  </si>
  <si>
    <t>Oświata i wychowanie</t>
  </si>
  <si>
    <t>Oddziały przedszkolne przy szkołach podstawowych</t>
  </si>
  <si>
    <t>Ochrona zdrowia</t>
  </si>
  <si>
    <t>Pomoc społeczna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</si>
  <si>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</si>
  <si>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</si>
  <si>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</si>
  <si>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Usługi opiekuńcze i specjalistyczne usługi opiekuńcze</t>
  </si>
  <si>
    <t>Gospodarka komunalna i ochrona środowiska</t>
  </si>
  <si>
    <t>Kultura i ochrona dziedzictwa narodowego</t>
  </si>
  <si>
    <t>Kultura fizyczna i sport</t>
  </si>
  <si>
    <t>0750</t>
  </si>
  <si>
    <t>Dochody z najmu i dzierżawy składników majątkowych</t>
  </si>
  <si>
    <t>100</t>
  </si>
  <si>
    <t>10006</t>
  </si>
  <si>
    <t>0460</t>
  </si>
  <si>
    <t>Wpływy z opłaty eksploatacyjnej</t>
  </si>
  <si>
    <t>Górnictwo i kopalnictwo</t>
  </si>
  <si>
    <t>Pozostałe górnictwo i kopalnictwo</t>
  </si>
  <si>
    <t>0470</t>
  </si>
  <si>
    <t>Wpływy z opłat za zarząd, użytkowanie i użytkowanie wieczyste nieruchomości</t>
  </si>
  <si>
    <t>2010</t>
  </si>
  <si>
    <t>2360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</si>
  <si>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</si>
  <si>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</si>
  <si>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75601</t>
  </si>
  <si>
    <t>0350</t>
  </si>
  <si>
    <t>Wpływy z podatku dochodowego od osób fizycznych</t>
  </si>
  <si>
    <t>Podatek od działalności gospodarczej osób fizycznych, opłacany w formie karty podatkowej</t>
  </si>
  <si>
    <t>75615</t>
  </si>
  <si>
    <t>0310</t>
  </si>
  <si>
    <t>0320</t>
  </si>
  <si>
    <t>0330</t>
  </si>
  <si>
    <t>0340</t>
  </si>
  <si>
    <t>0430</t>
  </si>
  <si>
    <t>Podatek od nieruchomości</t>
  </si>
  <si>
    <t>Podatek rolny</t>
  </si>
  <si>
    <t>Podatek leśny</t>
  </si>
  <si>
    <t>Podatek od środków transportowych</t>
  </si>
  <si>
    <t>Wpływy z opłaty targowej</t>
  </si>
  <si>
    <t>75616</t>
  </si>
  <si>
    <t>0910</t>
  </si>
  <si>
    <t>Odsetki od nieterminowych wpłat z tytułu podatków i opłat</t>
  </si>
  <si>
    <t>0360</t>
  </si>
  <si>
    <t>0500</t>
  </si>
  <si>
    <t>Podatek od czynności cywilnoprawnych</t>
  </si>
  <si>
    <t>Podatek od spadków i darowizn</t>
  </si>
  <si>
    <t>Wpływy z innych opłat stanowiących dochody jednostek samorządu terytorialnego na podstawie ustaw</t>
  </si>
  <si>
    <t>0410</t>
  </si>
  <si>
    <t>Wpływy z opłaty skarbowej</t>
  </si>
  <si>
    <t>75619</t>
  </si>
  <si>
    <t>0920</t>
  </si>
  <si>
    <t>Pozostałe odsetki</t>
  </si>
  <si>
    <t>Wpływy z różnych rozliczeń</t>
  </si>
  <si>
    <t>75621</t>
  </si>
  <si>
    <t>Udziały gmin w podatkach stanowiących dochód budżetu państwa</t>
  </si>
  <si>
    <t>0010</t>
  </si>
  <si>
    <t>0020</t>
  </si>
  <si>
    <t>Podatek dochodowy od osób fizycznych</t>
  </si>
  <si>
    <t>Podatek dochodowy od osób prawnych</t>
  </si>
  <si>
    <t>75801</t>
  </si>
  <si>
    <t>2920</t>
  </si>
  <si>
    <t>75807</t>
  </si>
  <si>
    <t>75831</t>
  </si>
  <si>
    <t>Część oświatowa subwencji ogólnej dla jednostek samorządu terytorialnego</t>
  </si>
  <si>
    <t>Część wyrównawcza subwencji ogólnej dla gmin</t>
  </si>
  <si>
    <t>Część równoważąca subwencji ogólnej dla gmin</t>
  </si>
  <si>
    <t>Subwencje ogólne z budżetu państwa</t>
  </si>
  <si>
    <t>0480</t>
  </si>
  <si>
    <t>Wpływy z opłat za wydawanie zezwoleń na sprzedaż alkoholu</t>
  </si>
  <si>
    <t>2030</t>
  </si>
  <si>
    <t>Dotacje celowe otrzymane z budżetu państwa na realizację własnych zadań bieżących gmin</t>
  </si>
  <si>
    <t>Dotacje celowe otrzymane z budżetu państwa na realizacje własnych zadań bieżących gmin</t>
  </si>
  <si>
    <t>Wpływy z podatku rolnego, podatku leśnego, podatku od czynności cywilnoprawnych, podatków i opłat lokalnych od osób prawnych i innych jednostek organizacyjnych</t>
  </si>
  <si>
    <t>Wpływy z podatku rolnego, pod.leśnego, pod.od spadków i darowizn, pod.od czynności cywilnoprawnych oraz podatków i opłat lokalnych od osób fizycznych</t>
  </si>
  <si>
    <t>pozostałe wydatki bieżące</t>
  </si>
  <si>
    <t>wynagro-dzenia</t>
  </si>
  <si>
    <t>-</t>
  </si>
  <si>
    <t>pochodne od wynagrodzeń i świadczeń społecznych</t>
  </si>
  <si>
    <t>Pochodne od 
wynagrodzeń i świadczeń społecznych</t>
  </si>
  <si>
    <t>Plan przychodów i wydatków zakładu budżetowego</t>
  </si>
  <si>
    <t>Gminny Zakład ds. Eksploatacji Wodociągów i Kanalizacji</t>
  </si>
  <si>
    <t>produkcja 1 m3 wody pitnej  - 0,70 zł  odprowadzenia 1 m3 oczyszczonych ścieków 2,71 zł</t>
  </si>
  <si>
    <t>Dział    900      -  Gospodarka komunalna i ochrona środowiska</t>
  </si>
  <si>
    <t>Rozdz. 90011  - Fundusz Ochrony Środowiska i Gospodarki Wodnej</t>
  </si>
  <si>
    <t>0830</t>
  </si>
  <si>
    <t>Wpływy z usług</t>
  </si>
  <si>
    <t>Termomodernizacja SP w Starej Wojskiej</t>
  </si>
  <si>
    <t>środki pochodzące
z innych  źródeł</t>
  </si>
  <si>
    <r>
      <t>§</t>
    </r>
    <r>
      <rPr>
        <sz val="10"/>
        <rFont val="Arial CE"/>
        <family val="2"/>
      </rPr>
      <t xml:space="preserve"> 0690 - Wpływy z różnych opłat</t>
    </r>
  </si>
  <si>
    <t>§ 4300 - Zakup usług pozostałych</t>
  </si>
  <si>
    <t>Gminna Biblioteka Publiczna w Kurzeszynie</t>
  </si>
  <si>
    <t>Nazwa zadania</t>
  </si>
  <si>
    <t>Pomoc psychologiczna, terapeutyczna i prawna osobom i rodzinom, w których występuje problem alkoholowy</t>
  </si>
  <si>
    <t xml:space="preserve">Dotacje celowe z budżetu na zadania własne gminy zlecone </t>
  </si>
  <si>
    <t>Dochody budżetu państwa</t>
  </si>
  <si>
    <t>Kwota</t>
  </si>
  <si>
    <t>Wpływy z różnych opłat</t>
  </si>
  <si>
    <t>z tego</t>
  </si>
  <si>
    <t>- opłaty za wydane dowody osobiste</t>
  </si>
  <si>
    <t>- opłaty za udostępnienie danych osobowych</t>
  </si>
  <si>
    <t>80104</t>
  </si>
  <si>
    <t>Przedszkola</t>
  </si>
  <si>
    <t>DEFICYT</t>
  </si>
  <si>
    <t>WERSJA Z DN.14 LISTOPADA 2006 R. GODZ.10:00</t>
  </si>
  <si>
    <t>0870</t>
  </si>
  <si>
    <t>Wpływy ze sprzedaży składników majątkowych</t>
  </si>
  <si>
    <t>Rozchody z tytułu innych rozliczeń - pokrycie deficytu budżetowego</t>
  </si>
  <si>
    <t>6298</t>
  </si>
  <si>
    <t>Środki na dofinansowanie własnych inwestycji gmin pochodzące ze środków Unii Europejskiej</t>
  </si>
  <si>
    <t>Dotacje i subwencje</t>
  </si>
  <si>
    <t>Pozostałe dochody</t>
  </si>
  <si>
    <t>relacja deficytu do dochodów (w %)</t>
  </si>
  <si>
    <t>Infrastruktura wodociągowa i sanitatacyjna wsi         w tym:</t>
  </si>
  <si>
    <t>Budowa oświetlenia ulicznego na terenie gminy</t>
  </si>
  <si>
    <t>Pozostałe zadania w zakresie kultury,                     w tym:</t>
  </si>
  <si>
    <t>Obiekty sportowe,                                                   w tym:</t>
  </si>
  <si>
    <t>Opracowanie dokumentacji technicznych na budowę sal gimnastycznych</t>
  </si>
  <si>
    <t>92601</t>
  </si>
  <si>
    <t>Obiekty sportowe</t>
  </si>
  <si>
    <t>Utwardzenie 7 km dróg masą asfaltową</t>
  </si>
  <si>
    <t>Mienie komunalne</t>
  </si>
  <si>
    <t>Zakup pługa odśnieżnego</t>
  </si>
  <si>
    <t>do uzyskania w 2008 roku</t>
  </si>
  <si>
    <t>0970</t>
  </si>
  <si>
    <t>Wpływy z różnych dochodów</t>
  </si>
  <si>
    <t>Rozliczenia
z budżetem
z tytułu wpłat nadwyżek środków za 2007 r.</t>
  </si>
  <si>
    <t>0490</t>
  </si>
  <si>
    <t>Wpływy z opłat na podst.innych ustaw</t>
  </si>
  <si>
    <t>Środki pomocowe z UE</t>
  </si>
  <si>
    <t>75618</t>
  </si>
  <si>
    <t>PROJEKT BUDŻETU NA 2008 ROK - WYDATKI</t>
  </si>
  <si>
    <t>92120</t>
  </si>
  <si>
    <t>Ochrona zabytków i opieka nad zabytkami</t>
  </si>
  <si>
    <t>75704</t>
  </si>
  <si>
    <t>Rozliczenia z tytułu poręczeń i gwarancji udzielonych przez Skarb Państwa lub jednostkę samorządu terytorialnego</t>
  </si>
  <si>
    <t>Plan na 2008 r.</t>
  </si>
  <si>
    <t>75421</t>
  </si>
  <si>
    <t>Zarządzanie kryzysowe</t>
  </si>
  <si>
    <t>Parafia Kurzeszyn</t>
  </si>
  <si>
    <t>Parafia Boguszyce</t>
  </si>
  <si>
    <r>
      <t xml:space="preserve">   </t>
    </r>
    <r>
      <rPr>
        <b/>
        <sz val="14"/>
        <rFont val="Arial Narrow"/>
        <family val="2"/>
      </rPr>
      <t>związane z realizacja zadań z zakresu administracji rządowej</t>
    </r>
  </si>
  <si>
    <t>0690</t>
  </si>
  <si>
    <t>Wydatki związane z realizacją zadań wykonywanych na podstawie porozumień (umów) między jednostkami samorządu terytorialnego w 2008 r.</t>
  </si>
  <si>
    <t>Dotacje przedmiotowe w 2008 r.</t>
  </si>
  <si>
    <t>Dotacje podmiotowe* w 2008 r.</t>
  </si>
  <si>
    <t>do realizacji stowarzyszeniu w 2008 r.</t>
  </si>
  <si>
    <t>Dochody budżetu gminy na 2008 r.</t>
  </si>
  <si>
    <t>Zadania inwestycyjne w 2008 r.</t>
  </si>
  <si>
    <t>Budowa II studni w Hucie Wałowskiej</t>
  </si>
  <si>
    <t xml:space="preserve">Rozbudowa SUW Wałowice </t>
  </si>
  <si>
    <t>Budowa sieci wodociągowej Chrusty (nowy odcinek dla 10 odbiorców)</t>
  </si>
  <si>
    <t>Dokumentacja techniczna na budowę kanalizacji w m.Żydomice, Konopnica, Pukinin</t>
  </si>
  <si>
    <t>Budowa przydomowych oczyszczalni ścieków</t>
  </si>
  <si>
    <t>Drogi publiczne gminne, w tym:</t>
  </si>
  <si>
    <t>Przebudowa mostu na rzece Rylce w Byszewicach</t>
  </si>
  <si>
    <t>Dofinansowanie budowy chodnika w Konopnicy</t>
  </si>
  <si>
    <t>Budowa budynku mieszkalnego w Boguszycach dla 3-4 rodzin</t>
  </si>
  <si>
    <t>Informatyzacja - Gminna Platforma Cyfrowa</t>
  </si>
  <si>
    <t>Przychody i rozchody budżetu w 2008 r.</t>
  </si>
  <si>
    <t>Dochody i wydatki związane z realizacją zadań z zakresu administracji rządowej i innych zadań zleconych odrębnymi ustawami w 2008 r.</t>
  </si>
  <si>
    <t>Budowa boiska sportowego w Konopnicy</t>
  </si>
  <si>
    <t>Rozbudowa strażnicy OSP na potrzeby kulturalne mieszkańców wsi Wilkowice</t>
  </si>
  <si>
    <t>Kwota długu na dzień 31.12.2007</t>
  </si>
  <si>
    <t>Prognoza kwoty długu i spłat na rok 2008 i lata następne</t>
  </si>
  <si>
    <t>§ 4210 - Zakup materiałów i wyposażenia (w tym na programy ekologiczne           realizowane przez szkoły - 80.000zł)</t>
  </si>
  <si>
    <t>bieżące</t>
  </si>
  <si>
    <t>majątkowe</t>
  </si>
  <si>
    <t>Plan dochodów ogółem</t>
  </si>
  <si>
    <t>Wydatki z tytułu poręczeń i gwarancji</t>
  </si>
  <si>
    <t>Dochody</t>
  </si>
  <si>
    <t>Wynik budżetu</t>
  </si>
  <si>
    <t>Parafie Rzymsko-Katolickie</t>
  </si>
  <si>
    <t>85153</t>
  </si>
  <si>
    <t>Zwalczanie narkomanii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</si>
</sst>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</numFmts>
  <fonts count="2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1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8"/>
      <color indexed="8"/>
      <name val="Arial CE"/>
      <family val="2"/>
    </font>
    <font>
      <i/>
      <sz val="12"/>
      <name val="Arial CE"/>
      <family val="0"/>
    </font>
    <font>
      <b/>
      <sz val="14"/>
      <name val="Arial Narrow"/>
      <family val="2"/>
    </font>
    <font>
      <sz val="14"/>
      <name val="Times New Roman"/>
      <family val="1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6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 indent="1"/>
    </xf>
    <xf numFmtId="0" fontId="12" fillId="0" borderId="1" xfId="0" applyFont="1" applyBorder="1" applyAlignment="1">
      <alignment horizontal="left" wrapText="1" indent="8"/>
    </xf>
    <xf numFmtId="0" fontId="12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" xfId="0" applyFont="1" applyBorder="1" applyAlignment="1">
      <alignment wrapText="1"/>
    </xf>
    <xf numFmtId="49" fontId="15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3" fontId="12" fillId="0" borderId="3" xfId="0" applyNumberFormat="1" applyFont="1" applyBorder="1" applyAlignment="1">
      <alignment vertical="top" wrapText="1"/>
    </xf>
    <xf numFmtId="3" fontId="12" fillId="0" borderId="4" xfId="0" applyNumberFormat="1" applyFont="1" applyBorder="1" applyAlignment="1">
      <alignment vertical="top" wrapText="1"/>
    </xf>
    <xf numFmtId="49" fontId="15" fillId="0" borderId="3" xfId="0" applyNumberFormat="1" applyFont="1" applyBorder="1" applyAlignment="1">
      <alignment horizontal="center" vertical="top" wrapText="1"/>
    </xf>
    <xf numFmtId="3" fontId="15" fillId="0" borderId="3" xfId="0" applyNumberFormat="1" applyFont="1" applyBorder="1" applyAlignment="1">
      <alignment vertical="top" wrapText="1"/>
    </xf>
    <xf numFmtId="3" fontId="15" fillId="0" borderId="8" xfId="0" applyNumberFormat="1" applyFont="1" applyBorder="1" applyAlignment="1">
      <alignment vertical="top" wrapText="1"/>
    </xf>
    <xf numFmtId="3" fontId="15" fillId="0" borderId="1" xfId="0" applyNumberFormat="1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21" fillId="0" borderId="0" xfId="0" applyFont="1" applyAlignment="1">
      <alignment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12" fillId="0" borderId="3" xfId="0" applyNumberFormat="1" applyFont="1" applyFill="1" applyBorder="1" applyAlignment="1">
      <alignment vertical="top" wrapText="1"/>
    </xf>
    <xf numFmtId="0" fontId="0" fillId="0" borderId="0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3" fontId="0" fillId="0" borderId="2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8" xfId="0" applyNumberFormat="1" applyFont="1" applyBorder="1" applyAlignment="1">
      <alignment vertical="center"/>
    </xf>
    <xf numFmtId="0" fontId="12" fillId="0" borderId="0" xfId="0" applyFont="1" applyBorder="1" applyAlignment="1">
      <alignment wrapText="1"/>
    </xf>
    <xf numFmtId="3" fontId="12" fillId="3" borderId="3" xfId="0" applyNumberFormat="1" applyFont="1" applyFill="1" applyBorder="1" applyAlignment="1">
      <alignment vertical="top" wrapText="1"/>
    </xf>
    <xf numFmtId="3" fontId="12" fillId="3" borderId="4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 wrapText="1"/>
    </xf>
    <xf numFmtId="3" fontId="9" fillId="0" borderId="3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top" wrapText="1"/>
    </xf>
    <xf numFmtId="0" fontId="22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49" fontId="23" fillId="0" borderId="2" xfId="0" applyNumberFormat="1" applyFont="1" applyBorder="1" applyAlignment="1">
      <alignment vertical="center" wrapText="1"/>
    </xf>
    <xf numFmtId="49" fontId="23" fillId="0" borderId="5" xfId="0" applyNumberFormat="1" applyFont="1" applyBorder="1" applyAlignment="1">
      <alignment vertical="center" wrapText="1"/>
    </xf>
    <xf numFmtId="49" fontId="9" fillId="0" borderId="5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49" fontId="23" fillId="0" borderId="7" xfId="0" applyNumberFormat="1" applyFont="1" applyBorder="1" applyAlignment="1">
      <alignment vertical="center" wrapText="1"/>
    </xf>
    <xf numFmtId="49" fontId="23" fillId="0" borderId="3" xfId="0" applyNumberFormat="1" applyFont="1" applyBorder="1" applyAlignment="1">
      <alignment vertical="center" wrapText="1"/>
    </xf>
    <xf numFmtId="49" fontId="9" fillId="0" borderId="7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12" fillId="0" borderId="4" xfId="0" applyNumberFormat="1" applyFont="1" applyFill="1" applyBorder="1" applyAlignment="1">
      <alignment vertical="top" wrapText="1"/>
    </xf>
    <xf numFmtId="0" fontId="9" fillId="0" borderId="9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vertical="center" wrapText="1"/>
    </xf>
    <xf numFmtId="3" fontId="9" fillId="0" borderId="9" xfId="0" applyNumberFormat="1" applyFont="1" applyBorder="1" applyAlignment="1">
      <alignment vertical="center"/>
    </xf>
    <xf numFmtId="49" fontId="0" fillId="0" borderId="5" xfId="0" applyNumberForma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 wrapText="1"/>
    </xf>
    <xf numFmtId="49" fontId="15" fillId="0" borderId="7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3" fontId="12" fillId="0" borderId="7" xfId="0" applyNumberFormat="1" applyFont="1" applyBorder="1" applyAlignment="1">
      <alignment vertical="top" wrapText="1"/>
    </xf>
    <xf numFmtId="3" fontId="12" fillId="0" borderId="7" xfId="0" applyNumberFormat="1" applyFont="1" applyFill="1" applyBorder="1" applyAlignment="1">
      <alignment vertical="top" wrapText="1"/>
    </xf>
    <xf numFmtId="49" fontId="12" fillId="0" borderId="7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top" wrapText="1"/>
    </xf>
    <xf numFmtId="3" fontId="15" fillId="0" borderId="1" xfId="0" applyNumberFormat="1" applyFont="1" applyBorder="1" applyAlignment="1">
      <alignment horizontal="right" wrapText="1"/>
    </xf>
    <xf numFmtId="3" fontId="12" fillId="0" borderId="1" xfId="0" applyNumberFormat="1" applyFont="1" applyBorder="1" applyAlignment="1">
      <alignment horizontal="right" wrapText="1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 vertical="center"/>
    </xf>
    <xf numFmtId="3" fontId="2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top" wrapText="1"/>
    </xf>
    <xf numFmtId="3" fontId="1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3" fontId="12" fillId="4" borderId="3" xfId="0" applyNumberFormat="1" applyFont="1" applyFill="1" applyBorder="1" applyAlignment="1">
      <alignment vertical="top" wrapText="1"/>
    </xf>
    <xf numFmtId="3" fontId="5" fillId="0" borderId="1" xfId="0" applyNumberFormat="1" applyFont="1" applyBorder="1" applyAlignment="1">
      <alignment vertical="center"/>
    </xf>
    <xf numFmtId="49" fontId="0" fillId="0" borderId="7" xfId="0" applyNumberFormat="1" applyFont="1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right" vertical="center"/>
    </xf>
    <xf numFmtId="0" fontId="24" fillId="3" borderId="3" xfId="0" applyFont="1" applyFill="1" applyBorder="1" applyAlignment="1">
      <alignment vertical="top" wrapText="1"/>
    </xf>
    <xf numFmtId="3" fontId="0" fillId="0" borderId="9" xfId="0" applyNumberForma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21" fillId="0" borderId="5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1" fillId="0" borderId="7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vertical="top" wrapText="1"/>
    </xf>
    <xf numFmtId="3" fontId="15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3" fontId="12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top" wrapText="1"/>
    </xf>
    <xf numFmtId="3" fontId="15" fillId="0" borderId="0" xfId="0" applyNumberFormat="1" applyFont="1" applyBorder="1" applyAlignment="1">
      <alignment horizontal="right" wrapText="1"/>
    </xf>
    <xf numFmtId="0" fontId="4" fillId="2" borderId="8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vertical="center" wrapText="1"/>
    </xf>
    <xf numFmtId="3" fontId="22" fillId="0" borderId="1" xfId="0" applyNumberFormat="1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view="pageBreakPreview" zoomScaleSheetLayoutView="100" workbookViewId="0" topLeftCell="A19">
      <selection activeCell="G95" sqref="G95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1.625" style="97" customWidth="1"/>
    <col min="5" max="5" width="13.00390625" style="0" customWidth="1"/>
    <col min="6" max="6" width="12.375" style="0" customWidth="1"/>
    <col min="7" max="7" width="10.875" style="0" customWidth="1"/>
    <col min="8" max="8" width="14.625" style="0" customWidth="1"/>
  </cols>
  <sheetData>
    <row r="1" spans="2:6" ht="18">
      <c r="B1" s="297" t="s">
        <v>406</v>
      </c>
      <c r="C1" s="297"/>
      <c r="D1" s="297"/>
      <c r="E1" s="297"/>
      <c r="F1" s="297"/>
    </row>
    <row r="2" spans="2:4" ht="18">
      <c r="B2" s="2"/>
      <c r="C2" s="2"/>
      <c r="D2" s="96"/>
    </row>
    <row r="3" spans="5:6" ht="12.75">
      <c r="E3" s="16"/>
      <c r="F3" s="16" t="s">
        <v>54</v>
      </c>
    </row>
    <row r="4" spans="1:7" s="48" customFormat="1" ht="15" customHeight="1">
      <c r="A4" s="298" t="s">
        <v>2</v>
      </c>
      <c r="B4" s="298" t="s">
        <v>104</v>
      </c>
      <c r="C4" s="298" t="s">
        <v>4</v>
      </c>
      <c r="D4" s="301" t="s">
        <v>102</v>
      </c>
      <c r="E4" s="303" t="s">
        <v>427</v>
      </c>
      <c r="F4" s="305" t="s">
        <v>6</v>
      </c>
      <c r="G4" s="306"/>
    </row>
    <row r="5" spans="1:7" s="48" customFormat="1" ht="31.5" customHeight="1">
      <c r="A5" s="299"/>
      <c r="B5" s="299"/>
      <c r="C5" s="300"/>
      <c r="D5" s="302"/>
      <c r="E5" s="304"/>
      <c r="F5" s="257" t="s">
        <v>425</v>
      </c>
      <c r="G5" s="257" t="s">
        <v>426</v>
      </c>
    </row>
    <row r="6" spans="1:7" s="55" customFormat="1" ht="7.5" customHeight="1">
      <c r="A6" s="24">
        <v>1</v>
      </c>
      <c r="B6" s="24">
        <v>2</v>
      </c>
      <c r="C6" s="24">
        <v>3</v>
      </c>
      <c r="D6" s="98">
        <v>4</v>
      </c>
      <c r="E6" s="24"/>
      <c r="F6" s="24">
        <v>5</v>
      </c>
      <c r="G6" s="24">
        <v>5</v>
      </c>
    </row>
    <row r="7" spans="1:7" s="109" customFormat="1" ht="19.5" customHeight="1">
      <c r="A7" s="110" t="s">
        <v>154</v>
      </c>
      <c r="B7" s="111"/>
      <c r="C7" s="111"/>
      <c r="D7" s="174" t="s">
        <v>243</v>
      </c>
      <c r="E7" s="114">
        <f>SUM(F7:G7)</f>
        <v>4000</v>
      </c>
      <c r="F7" s="128">
        <f>SUM(F8)</f>
        <v>4000</v>
      </c>
      <c r="G7" s="128">
        <f>SUM(G8)</f>
        <v>0</v>
      </c>
    </row>
    <row r="8" spans="1:7" s="68" customFormat="1" ht="19.5" customHeight="1">
      <c r="A8" s="104"/>
      <c r="B8" s="105" t="s">
        <v>158</v>
      </c>
      <c r="C8" s="105"/>
      <c r="D8" s="175" t="s">
        <v>159</v>
      </c>
      <c r="E8" s="116">
        <f aca="true" t="shared" si="0" ref="E8:E71">SUM(F8:G8)</f>
        <v>4000</v>
      </c>
      <c r="F8" s="115">
        <f>SUM(F9)</f>
        <v>4000</v>
      </c>
      <c r="G8" s="115">
        <f>SUM(G9)</f>
        <v>0</v>
      </c>
    </row>
    <row r="9" spans="1:7" ht="19.5" customHeight="1">
      <c r="A9" s="90"/>
      <c r="B9" s="91"/>
      <c r="C9" s="91" t="s">
        <v>270</v>
      </c>
      <c r="D9" s="176" t="s">
        <v>271</v>
      </c>
      <c r="E9" s="261">
        <f t="shared" si="0"/>
        <v>4000</v>
      </c>
      <c r="F9" s="258">
        <v>4000</v>
      </c>
      <c r="G9" s="258">
        <v>0</v>
      </c>
    </row>
    <row r="10" spans="1:7" s="109" customFormat="1" ht="19.5" customHeight="1">
      <c r="A10" s="107" t="s">
        <v>272</v>
      </c>
      <c r="B10" s="108"/>
      <c r="C10" s="108"/>
      <c r="D10" s="175" t="s">
        <v>276</v>
      </c>
      <c r="E10" s="116">
        <f t="shared" si="0"/>
        <v>10000</v>
      </c>
      <c r="F10" s="115">
        <f>SUM(F11)</f>
        <v>10000</v>
      </c>
      <c r="G10" s="115">
        <f>SUM(G11)</f>
        <v>0</v>
      </c>
    </row>
    <row r="11" spans="1:7" s="68" customFormat="1" ht="19.5" customHeight="1">
      <c r="A11" s="104"/>
      <c r="B11" s="105" t="s">
        <v>273</v>
      </c>
      <c r="C11" s="105"/>
      <c r="D11" s="175" t="s">
        <v>277</v>
      </c>
      <c r="E11" s="116">
        <f t="shared" si="0"/>
        <v>10000</v>
      </c>
      <c r="F11" s="115">
        <f>SUM(F12)</f>
        <v>10000</v>
      </c>
      <c r="G11" s="115">
        <f>SUM(G12)</f>
        <v>0</v>
      </c>
    </row>
    <row r="12" spans="1:7" ht="19.5" customHeight="1">
      <c r="A12" s="90"/>
      <c r="B12" s="91"/>
      <c r="C12" s="91" t="s">
        <v>274</v>
      </c>
      <c r="D12" s="176" t="s">
        <v>275</v>
      </c>
      <c r="E12" s="261">
        <f t="shared" si="0"/>
        <v>10000</v>
      </c>
      <c r="F12" s="258">
        <v>10000</v>
      </c>
      <c r="G12" s="258">
        <v>0</v>
      </c>
    </row>
    <row r="13" spans="1:7" ht="19.5" customHeight="1" hidden="1">
      <c r="A13" s="104" t="s">
        <v>165</v>
      </c>
      <c r="B13" s="105"/>
      <c r="C13" s="105"/>
      <c r="D13" s="175" t="s">
        <v>248</v>
      </c>
      <c r="E13" s="116">
        <f t="shared" si="0"/>
        <v>0</v>
      </c>
      <c r="F13" s="115">
        <f>SUM(F14)</f>
        <v>0</v>
      </c>
      <c r="G13" s="115">
        <f>SUM(G14)</f>
        <v>0</v>
      </c>
    </row>
    <row r="14" spans="1:7" ht="19.5" customHeight="1" hidden="1">
      <c r="A14" s="90"/>
      <c r="B14" s="105" t="s">
        <v>166</v>
      </c>
      <c r="C14" s="105"/>
      <c r="D14" s="175" t="s">
        <v>167</v>
      </c>
      <c r="E14" s="116">
        <f t="shared" si="0"/>
        <v>0</v>
      </c>
      <c r="F14" s="115">
        <f>SUM(F15)</f>
        <v>0</v>
      </c>
      <c r="G14" s="115">
        <f>SUM(G15)</f>
        <v>0</v>
      </c>
    </row>
    <row r="15" spans="1:7" ht="19.5" customHeight="1" hidden="1">
      <c r="A15" s="90"/>
      <c r="B15" s="91"/>
      <c r="C15" s="215"/>
      <c r="D15" s="216"/>
      <c r="E15" s="261">
        <f t="shared" si="0"/>
        <v>0</v>
      </c>
      <c r="F15" s="258"/>
      <c r="G15" s="258"/>
    </row>
    <row r="16" spans="1:7" s="109" customFormat="1" ht="19.5" customHeight="1">
      <c r="A16" s="107" t="s">
        <v>168</v>
      </c>
      <c r="B16" s="108"/>
      <c r="C16" s="108"/>
      <c r="D16" s="175" t="s">
        <v>249</v>
      </c>
      <c r="E16" s="116">
        <f t="shared" si="0"/>
        <v>463500</v>
      </c>
      <c r="F16" s="115">
        <f>SUM(F17)</f>
        <v>23500</v>
      </c>
      <c r="G16" s="115">
        <f>SUM(G17)</f>
        <v>440000</v>
      </c>
    </row>
    <row r="17" spans="1:7" s="68" customFormat="1" ht="19.5" customHeight="1">
      <c r="A17" s="104"/>
      <c r="B17" s="105" t="s">
        <v>169</v>
      </c>
      <c r="C17" s="105"/>
      <c r="D17" s="175" t="s">
        <v>170</v>
      </c>
      <c r="E17" s="116">
        <f t="shared" si="0"/>
        <v>463500</v>
      </c>
      <c r="F17" s="115">
        <f>SUM(F18:F21)</f>
        <v>23500</v>
      </c>
      <c r="G17" s="115">
        <f>SUM(G18:G21)</f>
        <v>440000</v>
      </c>
    </row>
    <row r="18" spans="1:7" ht="26.25" customHeight="1">
      <c r="A18" s="90"/>
      <c r="B18" s="91"/>
      <c r="C18" s="91" t="s">
        <v>278</v>
      </c>
      <c r="D18" s="176" t="s">
        <v>279</v>
      </c>
      <c r="E18" s="261">
        <f t="shared" si="0"/>
        <v>15000</v>
      </c>
      <c r="F18" s="258">
        <v>15000</v>
      </c>
      <c r="G18" s="258">
        <v>0</v>
      </c>
    </row>
    <row r="19" spans="1:7" ht="19.5" customHeight="1">
      <c r="A19" s="90"/>
      <c r="B19" s="91"/>
      <c r="C19" s="91" t="s">
        <v>270</v>
      </c>
      <c r="D19" s="176" t="s">
        <v>271</v>
      </c>
      <c r="E19" s="261">
        <f t="shared" si="0"/>
        <v>8000</v>
      </c>
      <c r="F19" s="258">
        <v>8000</v>
      </c>
      <c r="G19" s="258">
        <v>0</v>
      </c>
    </row>
    <row r="20" spans="1:7" ht="19.5" customHeight="1">
      <c r="A20" s="90"/>
      <c r="B20" s="91"/>
      <c r="C20" s="91" t="s">
        <v>364</v>
      </c>
      <c r="D20" s="176" t="s">
        <v>365</v>
      </c>
      <c r="E20" s="261">
        <f t="shared" si="0"/>
        <v>440000</v>
      </c>
      <c r="F20" s="258">
        <v>0</v>
      </c>
      <c r="G20" s="258">
        <v>440000</v>
      </c>
    </row>
    <row r="21" spans="1:7" ht="19.5" customHeight="1">
      <c r="A21" s="90"/>
      <c r="B21" s="91"/>
      <c r="C21" s="91" t="s">
        <v>300</v>
      </c>
      <c r="D21" s="176" t="s">
        <v>301</v>
      </c>
      <c r="E21" s="261">
        <f t="shared" si="0"/>
        <v>500</v>
      </c>
      <c r="F21" s="258">
        <v>500</v>
      </c>
      <c r="G21" s="258"/>
    </row>
    <row r="22" spans="1:7" s="109" customFormat="1" ht="19.5" customHeight="1">
      <c r="A22" s="107" t="s">
        <v>174</v>
      </c>
      <c r="B22" s="108"/>
      <c r="C22" s="108"/>
      <c r="D22" s="175" t="s">
        <v>251</v>
      </c>
      <c r="E22" s="116">
        <f t="shared" si="0"/>
        <v>81180</v>
      </c>
      <c r="F22" s="115">
        <f>SUM(F23+F26)</f>
        <v>81180</v>
      </c>
      <c r="G22" s="115">
        <f>SUM(G23+G26)</f>
        <v>0</v>
      </c>
    </row>
    <row r="23" spans="1:7" s="68" customFormat="1" ht="19.5" customHeight="1">
      <c r="A23" s="104"/>
      <c r="B23" s="105" t="s">
        <v>175</v>
      </c>
      <c r="C23" s="105"/>
      <c r="D23" s="175" t="s">
        <v>176</v>
      </c>
      <c r="E23" s="116">
        <f t="shared" si="0"/>
        <v>81180</v>
      </c>
      <c r="F23" s="115">
        <f>SUM(F24:F25)</f>
        <v>81180</v>
      </c>
      <c r="G23" s="115">
        <f>SUM(G24:G25)</f>
        <v>0</v>
      </c>
    </row>
    <row r="24" spans="1:7" ht="42" customHeight="1">
      <c r="A24" s="90"/>
      <c r="B24" s="91"/>
      <c r="C24" s="91" t="s">
        <v>280</v>
      </c>
      <c r="D24" s="176" t="s">
        <v>282</v>
      </c>
      <c r="E24" s="261">
        <f t="shared" si="0"/>
        <v>78326</v>
      </c>
      <c r="F24" s="258">
        <v>78326</v>
      </c>
      <c r="G24" s="258">
        <v>0</v>
      </c>
    </row>
    <row r="25" spans="1:7" ht="37.5" customHeight="1">
      <c r="A25" s="90"/>
      <c r="B25" s="91"/>
      <c r="C25" s="91" t="s">
        <v>281</v>
      </c>
      <c r="D25" s="176" t="s">
        <v>283</v>
      </c>
      <c r="E25" s="261">
        <f t="shared" si="0"/>
        <v>2854</v>
      </c>
      <c r="F25" s="258">
        <v>2854</v>
      </c>
      <c r="G25" s="258">
        <v>0</v>
      </c>
    </row>
    <row r="26" spans="1:7" ht="38.25" customHeight="1" hidden="1">
      <c r="A26" s="90"/>
      <c r="B26" s="105" t="s">
        <v>181</v>
      </c>
      <c r="C26" s="105"/>
      <c r="D26" s="175" t="s">
        <v>159</v>
      </c>
      <c r="E26" s="116">
        <f t="shared" si="0"/>
        <v>0</v>
      </c>
      <c r="F26" s="115">
        <f>SUM(F27)</f>
        <v>0</v>
      </c>
      <c r="G26" s="115">
        <f>SUM(G27)</f>
        <v>0</v>
      </c>
    </row>
    <row r="27" spans="1:7" ht="28.5" customHeight="1" hidden="1">
      <c r="A27" s="90"/>
      <c r="B27" s="91"/>
      <c r="C27" s="91" t="s">
        <v>383</v>
      </c>
      <c r="D27" s="176" t="s">
        <v>384</v>
      </c>
      <c r="E27" s="261">
        <f t="shared" si="0"/>
        <v>0</v>
      </c>
      <c r="F27" s="258"/>
      <c r="G27" s="258"/>
    </row>
    <row r="28" spans="1:7" s="109" customFormat="1" ht="28.5" customHeight="1">
      <c r="A28" s="107" t="s">
        <v>184</v>
      </c>
      <c r="B28" s="108"/>
      <c r="C28" s="108"/>
      <c r="D28" s="175" t="s">
        <v>252</v>
      </c>
      <c r="E28" s="116">
        <f t="shared" si="0"/>
        <v>1449</v>
      </c>
      <c r="F28" s="115">
        <f>SUM(F29)</f>
        <v>1449</v>
      </c>
      <c r="G28" s="115">
        <f>SUM(G29)</f>
        <v>0</v>
      </c>
    </row>
    <row r="29" spans="1:7" s="68" customFormat="1" ht="25.5" customHeight="1">
      <c r="A29" s="104"/>
      <c r="B29" s="105" t="s">
        <v>185</v>
      </c>
      <c r="C29" s="105"/>
      <c r="D29" s="175" t="s">
        <v>253</v>
      </c>
      <c r="E29" s="116">
        <f t="shared" si="0"/>
        <v>1449</v>
      </c>
      <c r="F29" s="115">
        <f>SUM(F30)</f>
        <v>1449</v>
      </c>
      <c r="G29" s="115">
        <f>SUM(G30)</f>
        <v>0</v>
      </c>
    </row>
    <row r="30" spans="1:7" ht="39" customHeight="1">
      <c r="A30" s="90"/>
      <c r="B30" s="91"/>
      <c r="C30" s="91" t="s">
        <v>280</v>
      </c>
      <c r="D30" s="176" t="s">
        <v>282</v>
      </c>
      <c r="E30" s="261">
        <f t="shared" si="0"/>
        <v>1449</v>
      </c>
      <c r="F30" s="258">
        <v>1449</v>
      </c>
      <c r="G30" s="258">
        <v>0</v>
      </c>
    </row>
    <row r="31" spans="1:7" s="109" customFormat="1" ht="28.5" customHeight="1">
      <c r="A31" s="107" t="s">
        <v>186</v>
      </c>
      <c r="B31" s="108"/>
      <c r="C31" s="108"/>
      <c r="D31" s="175" t="s">
        <v>254</v>
      </c>
      <c r="E31" s="116">
        <f t="shared" si="0"/>
        <v>530</v>
      </c>
      <c r="F31" s="115">
        <f>SUM(F32)</f>
        <v>530</v>
      </c>
      <c r="G31" s="115">
        <f>SUM(G32)</f>
        <v>0</v>
      </c>
    </row>
    <row r="32" spans="1:7" s="68" customFormat="1" ht="19.5" customHeight="1">
      <c r="A32" s="104"/>
      <c r="B32" s="105" t="s">
        <v>189</v>
      </c>
      <c r="C32" s="105"/>
      <c r="D32" s="175" t="s">
        <v>190</v>
      </c>
      <c r="E32" s="116">
        <f t="shared" si="0"/>
        <v>530</v>
      </c>
      <c r="F32" s="115">
        <f>SUM(F33)</f>
        <v>530</v>
      </c>
      <c r="G32" s="115">
        <f>SUM(G33)</f>
        <v>0</v>
      </c>
    </row>
    <row r="33" spans="1:7" ht="40.5" customHeight="1">
      <c r="A33" s="92"/>
      <c r="B33" s="93"/>
      <c r="C33" s="93" t="s">
        <v>280</v>
      </c>
      <c r="D33" s="177" t="s">
        <v>282</v>
      </c>
      <c r="E33" s="262">
        <f t="shared" si="0"/>
        <v>530</v>
      </c>
      <c r="F33" s="259">
        <v>530</v>
      </c>
      <c r="G33" s="259">
        <v>0</v>
      </c>
    </row>
    <row r="34" spans="1:7" s="109" customFormat="1" ht="43.5" customHeight="1">
      <c r="A34" s="112" t="s">
        <v>191</v>
      </c>
      <c r="B34" s="113"/>
      <c r="C34" s="113"/>
      <c r="D34" s="178" t="s">
        <v>255</v>
      </c>
      <c r="E34" s="118">
        <f t="shared" si="0"/>
        <v>4976575</v>
      </c>
      <c r="F34" s="121">
        <f>SUM(F35+F37+F43+F53+F56+F58)</f>
        <v>4976575</v>
      </c>
      <c r="G34" s="121">
        <f>SUM(G35+G37+G43+G53+G56+G58)</f>
        <v>0</v>
      </c>
    </row>
    <row r="35" spans="1:7" s="68" customFormat="1" ht="19.5" customHeight="1">
      <c r="A35" s="102"/>
      <c r="B35" s="103" t="s">
        <v>284</v>
      </c>
      <c r="C35" s="103"/>
      <c r="D35" s="178" t="s">
        <v>286</v>
      </c>
      <c r="E35" s="263">
        <f t="shared" si="0"/>
        <v>14000</v>
      </c>
      <c r="F35" s="119">
        <f>SUM(F36)</f>
        <v>14000</v>
      </c>
      <c r="G35" s="119">
        <f>SUM(G36)</f>
        <v>0</v>
      </c>
    </row>
    <row r="36" spans="1:7" ht="30" customHeight="1">
      <c r="A36" s="94"/>
      <c r="B36" s="95"/>
      <c r="C36" s="95" t="s">
        <v>285</v>
      </c>
      <c r="D36" s="255" t="s">
        <v>287</v>
      </c>
      <c r="E36" s="264">
        <f t="shared" si="0"/>
        <v>14000</v>
      </c>
      <c r="F36" s="260">
        <v>14000</v>
      </c>
      <c r="G36" s="260">
        <v>0</v>
      </c>
    </row>
    <row r="37" spans="1:7" s="68" customFormat="1" ht="43.5" customHeight="1">
      <c r="A37" s="102"/>
      <c r="B37" s="103" t="s">
        <v>288</v>
      </c>
      <c r="C37" s="103"/>
      <c r="D37" s="175" t="s">
        <v>332</v>
      </c>
      <c r="E37" s="263">
        <f t="shared" si="0"/>
        <v>2093300</v>
      </c>
      <c r="F37" s="119">
        <f>SUM(F38:F42)</f>
        <v>2093300</v>
      </c>
      <c r="G37" s="119">
        <f>SUM(G38:G42)</f>
        <v>0</v>
      </c>
    </row>
    <row r="38" spans="1:7" ht="19.5" customHeight="1">
      <c r="A38" s="94"/>
      <c r="B38" s="95"/>
      <c r="C38" s="95" t="s">
        <v>289</v>
      </c>
      <c r="D38" s="180" t="s">
        <v>294</v>
      </c>
      <c r="E38" s="264">
        <f t="shared" si="0"/>
        <v>2050000</v>
      </c>
      <c r="F38" s="260">
        <v>2050000</v>
      </c>
      <c r="G38" s="260">
        <v>0</v>
      </c>
    </row>
    <row r="39" spans="1:7" ht="19.5" customHeight="1">
      <c r="A39" s="94"/>
      <c r="B39" s="95"/>
      <c r="C39" s="95" t="s">
        <v>290</v>
      </c>
      <c r="D39" s="180" t="s">
        <v>295</v>
      </c>
      <c r="E39" s="264">
        <f t="shared" si="0"/>
        <v>1300</v>
      </c>
      <c r="F39" s="260">
        <v>1300</v>
      </c>
      <c r="G39" s="260">
        <v>0</v>
      </c>
    </row>
    <row r="40" spans="1:7" ht="19.5" customHeight="1">
      <c r="A40" s="94"/>
      <c r="B40" s="95"/>
      <c r="C40" s="95" t="s">
        <v>291</v>
      </c>
      <c r="D40" s="180" t="s">
        <v>296</v>
      </c>
      <c r="E40" s="264">
        <f t="shared" si="0"/>
        <v>29000</v>
      </c>
      <c r="F40" s="260">
        <v>29000</v>
      </c>
      <c r="G40" s="260">
        <v>0</v>
      </c>
    </row>
    <row r="41" spans="1:7" ht="19.5" customHeight="1">
      <c r="A41" s="94"/>
      <c r="B41" s="95"/>
      <c r="C41" s="95" t="s">
        <v>292</v>
      </c>
      <c r="D41" s="180" t="s">
        <v>297</v>
      </c>
      <c r="E41" s="264">
        <f t="shared" si="0"/>
        <v>12000</v>
      </c>
      <c r="F41" s="260">
        <v>12000</v>
      </c>
      <c r="G41" s="260">
        <v>0</v>
      </c>
    </row>
    <row r="42" spans="1:7" ht="19.5" customHeight="1">
      <c r="A42" s="94"/>
      <c r="B42" s="95"/>
      <c r="C42" s="95" t="s">
        <v>300</v>
      </c>
      <c r="D42" s="180" t="s">
        <v>301</v>
      </c>
      <c r="E42" s="264">
        <f t="shared" si="0"/>
        <v>1000</v>
      </c>
      <c r="F42" s="260">
        <v>1000</v>
      </c>
      <c r="G42" s="260">
        <v>0</v>
      </c>
    </row>
    <row r="43" spans="1:7" s="68" customFormat="1" ht="42" customHeight="1">
      <c r="A43" s="100"/>
      <c r="B43" s="101" t="s">
        <v>299</v>
      </c>
      <c r="C43" s="101"/>
      <c r="D43" s="179" t="s">
        <v>333</v>
      </c>
      <c r="E43" s="118">
        <f t="shared" si="0"/>
        <v>799500</v>
      </c>
      <c r="F43" s="121">
        <f>SUM(F44:F52)</f>
        <v>799500</v>
      </c>
      <c r="G43" s="121">
        <f>SUM(G44:G52)</f>
        <v>0</v>
      </c>
    </row>
    <row r="44" spans="1:7" ht="19.5" customHeight="1">
      <c r="A44" s="94"/>
      <c r="B44" s="95"/>
      <c r="C44" s="95" t="s">
        <v>289</v>
      </c>
      <c r="D44" s="180" t="s">
        <v>294</v>
      </c>
      <c r="E44" s="264">
        <f t="shared" si="0"/>
        <v>290000</v>
      </c>
      <c r="F44" s="260">
        <v>290000</v>
      </c>
      <c r="G44" s="260">
        <v>0</v>
      </c>
    </row>
    <row r="45" spans="1:7" ht="19.5" customHeight="1">
      <c r="A45" s="94"/>
      <c r="B45" s="95"/>
      <c r="C45" s="95" t="s">
        <v>290</v>
      </c>
      <c r="D45" s="180" t="s">
        <v>295</v>
      </c>
      <c r="E45" s="264">
        <f t="shared" si="0"/>
        <v>210000</v>
      </c>
      <c r="F45" s="260">
        <v>210000</v>
      </c>
      <c r="G45" s="260">
        <v>0</v>
      </c>
    </row>
    <row r="46" spans="1:7" ht="19.5" customHeight="1">
      <c r="A46" s="94"/>
      <c r="B46" s="95"/>
      <c r="C46" s="95" t="s">
        <v>291</v>
      </c>
      <c r="D46" s="180" t="s">
        <v>296</v>
      </c>
      <c r="E46" s="264">
        <f t="shared" si="0"/>
        <v>21000</v>
      </c>
      <c r="F46" s="260">
        <v>21000</v>
      </c>
      <c r="G46" s="260">
        <v>0</v>
      </c>
    </row>
    <row r="47" spans="1:7" ht="19.5" customHeight="1">
      <c r="A47" s="94"/>
      <c r="B47" s="95"/>
      <c r="C47" s="95" t="s">
        <v>292</v>
      </c>
      <c r="D47" s="180" t="s">
        <v>297</v>
      </c>
      <c r="E47" s="264">
        <f t="shared" si="0"/>
        <v>115000</v>
      </c>
      <c r="F47" s="260">
        <v>115000</v>
      </c>
      <c r="G47" s="260">
        <v>0</v>
      </c>
    </row>
    <row r="48" spans="1:7" ht="18" customHeight="1">
      <c r="A48" s="94"/>
      <c r="B48" s="95"/>
      <c r="C48" s="95" t="s">
        <v>302</v>
      </c>
      <c r="D48" s="180" t="s">
        <v>305</v>
      </c>
      <c r="E48" s="264">
        <f t="shared" si="0"/>
        <v>2500</v>
      </c>
      <c r="F48" s="260">
        <v>2500</v>
      </c>
      <c r="G48" s="260">
        <v>0</v>
      </c>
    </row>
    <row r="49" spans="1:7" ht="21" customHeight="1" hidden="1">
      <c r="A49" s="94"/>
      <c r="B49" s="95"/>
      <c r="C49" s="95"/>
      <c r="D49" s="180"/>
      <c r="E49" s="264">
        <f t="shared" si="0"/>
        <v>0</v>
      </c>
      <c r="F49" s="260"/>
      <c r="G49" s="260"/>
    </row>
    <row r="50" spans="1:7" ht="19.5" customHeight="1">
      <c r="A50" s="94"/>
      <c r="B50" s="95"/>
      <c r="C50" s="95" t="s">
        <v>293</v>
      </c>
      <c r="D50" s="180" t="s">
        <v>298</v>
      </c>
      <c r="E50" s="264">
        <f t="shared" si="0"/>
        <v>21000</v>
      </c>
      <c r="F50" s="260">
        <v>21000</v>
      </c>
      <c r="G50" s="260">
        <v>0</v>
      </c>
    </row>
    <row r="51" spans="1:7" ht="19.5" customHeight="1">
      <c r="A51" s="94"/>
      <c r="B51" s="95"/>
      <c r="C51" s="95" t="s">
        <v>303</v>
      </c>
      <c r="D51" s="180" t="s">
        <v>304</v>
      </c>
      <c r="E51" s="264">
        <f t="shared" si="0"/>
        <v>136000</v>
      </c>
      <c r="F51" s="260">
        <v>136000</v>
      </c>
      <c r="G51" s="260">
        <v>0</v>
      </c>
    </row>
    <row r="52" spans="1:7" ht="19.5" customHeight="1">
      <c r="A52" s="94"/>
      <c r="B52" s="95"/>
      <c r="C52" s="95" t="s">
        <v>300</v>
      </c>
      <c r="D52" s="180" t="s">
        <v>301</v>
      </c>
      <c r="E52" s="264">
        <f t="shared" si="0"/>
        <v>4000</v>
      </c>
      <c r="F52" s="260">
        <v>4000</v>
      </c>
      <c r="G52" s="260">
        <v>0</v>
      </c>
    </row>
    <row r="53" spans="1:7" ht="19.5" customHeight="1">
      <c r="A53" s="94"/>
      <c r="B53" s="101" t="s">
        <v>389</v>
      </c>
      <c r="C53" s="101"/>
      <c r="D53" s="178" t="s">
        <v>306</v>
      </c>
      <c r="E53" s="118">
        <f t="shared" si="0"/>
        <v>32000</v>
      </c>
      <c r="F53" s="121">
        <f>SUM(F54:F55)</f>
        <v>32000</v>
      </c>
      <c r="G53" s="121">
        <f>SUM(G54:G55)</f>
        <v>0</v>
      </c>
    </row>
    <row r="54" spans="1:7" s="68" customFormat="1" ht="25.5" customHeight="1">
      <c r="A54" s="100"/>
      <c r="B54" s="95"/>
      <c r="C54" s="95" t="s">
        <v>307</v>
      </c>
      <c r="D54" s="180" t="s">
        <v>308</v>
      </c>
      <c r="E54" s="264">
        <f t="shared" si="0"/>
        <v>24000</v>
      </c>
      <c r="F54" s="260">
        <v>24000</v>
      </c>
      <c r="G54" s="260">
        <v>0</v>
      </c>
    </row>
    <row r="55" spans="1:7" ht="19.5" customHeight="1">
      <c r="A55" s="94"/>
      <c r="B55" s="95"/>
      <c r="C55" s="95" t="s">
        <v>386</v>
      </c>
      <c r="D55" s="180" t="s">
        <v>387</v>
      </c>
      <c r="E55" s="264">
        <f t="shared" si="0"/>
        <v>8000</v>
      </c>
      <c r="F55" s="260">
        <v>8000</v>
      </c>
      <c r="G55" s="260">
        <v>0</v>
      </c>
    </row>
    <row r="56" spans="1:7" s="68" customFormat="1" ht="19.5" customHeight="1">
      <c r="A56" s="100"/>
      <c r="B56" s="101" t="s">
        <v>309</v>
      </c>
      <c r="C56" s="101"/>
      <c r="D56" s="178" t="s">
        <v>312</v>
      </c>
      <c r="E56" s="118">
        <f t="shared" si="0"/>
        <v>20000</v>
      </c>
      <c r="F56" s="121">
        <f>SUM(F57)</f>
        <v>20000</v>
      </c>
      <c r="G56" s="121">
        <f>SUM(G57)</f>
        <v>0</v>
      </c>
    </row>
    <row r="57" spans="1:7" ht="19.5" customHeight="1">
      <c r="A57" s="94"/>
      <c r="B57" s="95"/>
      <c r="C57" s="95" t="s">
        <v>310</v>
      </c>
      <c r="D57" s="180" t="s">
        <v>311</v>
      </c>
      <c r="E57" s="264">
        <f t="shared" si="0"/>
        <v>20000</v>
      </c>
      <c r="F57" s="260">
        <v>20000</v>
      </c>
      <c r="G57" s="260">
        <v>0</v>
      </c>
    </row>
    <row r="58" spans="1:7" s="68" customFormat="1" ht="27" customHeight="1">
      <c r="A58" s="100"/>
      <c r="B58" s="101" t="s">
        <v>313</v>
      </c>
      <c r="C58" s="101"/>
      <c r="D58" s="178" t="s">
        <v>314</v>
      </c>
      <c r="E58" s="118">
        <f t="shared" si="0"/>
        <v>2017775</v>
      </c>
      <c r="F58" s="121">
        <f>SUM(F59:F60)</f>
        <v>2017775</v>
      </c>
      <c r="G58" s="121">
        <f>SUM(G59:G60)</f>
        <v>0</v>
      </c>
    </row>
    <row r="59" spans="1:7" ht="19.5" customHeight="1">
      <c r="A59" s="94"/>
      <c r="B59" s="95"/>
      <c r="C59" s="95" t="s">
        <v>315</v>
      </c>
      <c r="D59" s="180" t="s">
        <v>317</v>
      </c>
      <c r="E59" s="264">
        <f t="shared" si="0"/>
        <v>1945775</v>
      </c>
      <c r="F59" s="260">
        <v>1945775</v>
      </c>
      <c r="G59" s="260">
        <v>0</v>
      </c>
    </row>
    <row r="60" spans="1:7" ht="19.5" customHeight="1">
      <c r="A60" s="94"/>
      <c r="B60" s="95"/>
      <c r="C60" s="95" t="s">
        <v>316</v>
      </c>
      <c r="D60" s="180" t="s">
        <v>318</v>
      </c>
      <c r="E60" s="264">
        <f t="shared" si="0"/>
        <v>72000</v>
      </c>
      <c r="F60" s="260">
        <v>72000</v>
      </c>
      <c r="G60" s="260">
        <v>0</v>
      </c>
    </row>
    <row r="61" spans="1:7" s="109" customFormat="1" ht="19.5" customHeight="1">
      <c r="A61" s="112" t="s">
        <v>196</v>
      </c>
      <c r="B61" s="113"/>
      <c r="C61" s="113"/>
      <c r="D61" s="178" t="s">
        <v>258</v>
      </c>
      <c r="E61" s="118">
        <f t="shared" si="0"/>
        <v>6883388</v>
      </c>
      <c r="F61" s="121">
        <f>SUM(F62+F64+F66)</f>
        <v>6883388</v>
      </c>
      <c r="G61" s="121">
        <f>SUM(G62+G64+G66)</f>
        <v>0</v>
      </c>
    </row>
    <row r="62" spans="1:7" s="68" customFormat="1" ht="27.75" customHeight="1">
      <c r="A62" s="100"/>
      <c r="B62" s="101" t="s">
        <v>319</v>
      </c>
      <c r="C62" s="101"/>
      <c r="D62" s="178" t="s">
        <v>323</v>
      </c>
      <c r="E62" s="118">
        <f t="shared" si="0"/>
        <v>3808444</v>
      </c>
      <c r="F62" s="121">
        <f>SUM(F63)</f>
        <v>3808444</v>
      </c>
      <c r="G62" s="121">
        <f>SUM(G63)</f>
        <v>0</v>
      </c>
    </row>
    <row r="63" spans="1:7" ht="19.5" customHeight="1">
      <c r="A63" s="94"/>
      <c r="B63" s="95"/>
      <c r="C63" s="95" t="s">
        <v>320</v>
      </c>
      <c r="D63" s="180" t="s">
        <v>326</v>
      </c>
      <c r="E63" s="264">
        <f t="shared" si="0"/>
        <v>3808444</v>
      </c>
      <c r="F63" s="260">
        <v>3808444</v>
      </c>
      <c r="G63" s="260">
        <v>0</v>
      </c>
    </row>
    <row r="64" spans="1:7" s="68" customFormat="1" ht="19.5" customHeight="1">
      <c r="A64" s="100"/>
      <c r="B64" s="101" t="s">
        <v>321</v>
      </c>
      <c r="C64" s="101"/>
      <c r="D64" s="178" t="s">
        <v>324</v>
      </c>
      <c r="E64" s="118">
        <f t="shared" si="0"/>
        <v>2883562</v>
      </c>
      <c r="F64" s="121">
        <f>SUM(F65)</f>
        <v>2883562</v>
      </c>
      <c r="G64" s="121">
        <f>SUM(G65)</f>
        <v>0</v>
      </c>
    </row>
    <row r="65" spans="1:7" ht="19.5" customHeight="1">
      <c r="A65" s="94"/>
      <c r="B65" s="95"/>
      <c r="C65" s="95" t="s">
        <v>320</v>
      </c>
      <c r="D65" s="180" t="s">
        <v>326</v>
      </c>
      <c r="E65" s="264">
        <f t="shared" si="0"/>
        <v>2883562</v>
      </c>
      <c r="F65" s="260">
        <v>2883562</v>
      </c>
      <c r="G65" s="260">
        <v>0</v>
      </c>
    </row>
    <row r="66" spans="1:7" s="68" customFormat="1" ht="19.5" customHeight="1">
      <c r="A66" s="100"/>
      <c r="B66" s="101" t="s">
        <v>322</v>
      </c>
      <c r="C66" s="101"/>
      <c r="D66" s="178" t="s">
        <v>325</v>
      </c>
      <c r="E66" s="118">
        <f t="shared" si="0"/>
        <v>191382</v>
      </c>
      <c r="F66" s="121">
        <f>SUM(F67)</f>
        <v>191382</v>
      </c>
      <c r="G66" s="121">
        <f>SUM(G67)</f>
        <v>0</v>
      </c>
    </row>
    <row r="67" spans="1:7" ht="19.5" customHeight="1">
      <c r="A67" s="94"/>
      <c r="B67" s="95"/>
      <c r="C67" s="95" t="s">
        <v>320</v>
      </c>
      <c r="D67" s="180" t="s">
        <v>326</v>
      </c>
      <c r="E67" s="264">
        <f t="shared" si="0"/>
        <v>191382</v>
      </c>
      <c r="F67" s="260">
        <v>191382</v>
      </c>
      <c r="G67" s="260">
        <v>0</v>
      </c>
    </row>
    <row r="68" spans="1:7" s="109" customFormat="1" ht="19.5" customHeight="1">
      <c r="A68" s="112" t="s">
        <v>199</v>
      </c>
      <c r="B68" s="113"/>
      <c r="C68" s="113"/>
      <c r="D68" s="178" t="s">
        <v>259</v>
      </c>
      <c r="E68" s="118">
        <f t="shared" si="0"/>
        <v>35000</v>
      </c>
      <c r="F68" s="121">
        <f>SUM(F69)</f>
        <v>35000</v>
      </c>
      <c r="G68" s="121">
        <f>SUM(G69)</f>
        <v>0</v>
      </c>
    </row>
    <row r="69" spans="1:7" s="68" customFormat="1" ht="19.5" customHeight="1">
      <c r="A69" s="100"/>
      <c r="B69" s="101" t="s">
        <v>200</v>
      </c>
      <c r="C69" s="101"/>
      <c r="D69" s="178" t="s">
        <v>201</v>
      </c>
      <c r="E69" s="118">
        <f t="shared" si="0"/>
        <v>35000</v>
      </c>
      <c r="F69" s="121">
        <f>SUM(F70)</f>
        <v>35000</v>
      </c>
      <c r="G69" s="121">
        <f>SUM(G70)</f>
        <v>0</v>
      </c>
    </row>
    <row r="70" spans="1:7" ht="19.5" customHeight="1">
      <c r="A70" s="94"/>
      <c r="B70" s="95"/>
      <c r="C70" s="95" t="s">
        <v>270</v>
      </c>
      <c r="D70" s="180" t="s">
        <v>271</v>
      </c>
      <c r="E70" s="264">
        <f t="shared" si="0"/>
        <v>35000</v>
      </c>
      <c r="F70" s="260">
        <v>35000</v>
      </c>
      <c r="G70" s="260">
        <v>0</v>
      </c>
    </row>
    <row r="71" spans="1:7" s="109" customFormat="1" ht="19.5" customHeight="1">
      <c r="A71" s="112" t="s">
        <v>212</v>
      </c>
      <c r="B71" s="113"/>
      <c r="C71" s="113"/>
      <c r="D71" s="178" t="s">
        <v>261</v>
      </c>
      <c r="E71" s="118">
        <f t="shared" si="0"/>
        <v>94800</v>
      </c>
      <c r="F71" s="121">
        <f>SUM(F72)</f>
        <v>94800</v>
      </c>
      <c r="G71" s="121">
        <f>SUM(G72)</f>
        <v>0</v>
      </c>
    </row>
    <row r="72" spans="1:7" s="68" customFormat="1" ht="19.5" customHeight="1">
      <c r="A72" s="100"/>
      <c r="B72" s="101" t="s">
        <v>213</v>
      </c>
      <c r="C72" s="101"/>
      <c r="D72" s="178" t="s">
        <v>214</v>
      </c>
      <c r="E72" s="118">
        <f aca="true" t="shared" si="1" ref="E72:E93">SUM(F72:G72)</f>
        <v>94800</v>
      </c>
      <c r="F72" s="121">
        <f>SUM(F73)</f>
        <v>94800</v>
      </c>
      <c r="G72" s="121">
        <f>SUM(G73)</f>
        <v>0</v>
      </c>
    </row>
    <row r="73" spans="1:7" ht="19.5" customHeight="1">
      <c r="A73" s="94"/>
      <c r="B73" s="95"/>
      <c r="C73" s="95" t="s">
        <v>327</v>
      </c>
      <c r="D73" s="180" t="s">
        <v>328</v>
      </c>
      <c r="E73" s="264">
        <f t="shared" si="1"/>
        <v>94800</v>
      </c>
      <c r="F73" s="260">
        <v>94800</v>
      </c>
      <c r="G73" s="260">
        <v>0</v>
      </c>
    </row>
    <row r="74" spans="1:7" s="123" customFormat="1" ht="19.5" customHeight="1">
      <c r="A74" s="112" t="s">
        <v>216</v>
      </c>
      <c r="B74" s="113"/>
      <c r="C74" s="113"/>
      <c r="D74" s="178" t="s">
        <v>262</v>
      </c>
      <c r="E74" s="118">
        <f t="shared" si="1"/>
        <v>3144909</v>
      </c>
      <c r="F74" s="121">
        <f>(F75+F78+F80+F83+F85)</f>
        <v>3144909</v>
      </c>
      <c r="G74" s="121">
        <f>(G75+G78+G80+G83+G85)</f>
        <v>0</v>
      </c>
    </row>
    <row r="75" spans="1:7" s="68" customFormat="1" ht="27.75" customHeight="1">
      <c r="A75" s="100"/>
      <c r="B75" s="101" t="s">
        <v>217</v>
      </c>
      <c r="C75" s="101"/>
      <c r="D75" s="172" t="s">
        <v>263</v>
      </c>
      <c r="E75" s="118">
        <f t="shared" si="1"/>
        <v>2805264</v>
      </c>
      <c r="F75" s="121">
        <f>SUM(F76:F77)</f>
        <v>2805264</v>
      </c>
      <c r="G75" s="121">
        <f>SUM(G76:G77)</f>
        <v>0</v>
      </c>
    </row>
    <row r="76" spans="1:7" ht="37.5" customHeight="1">
      <c r="A76" s="94"/>
      <c r="B76" s="95"/>
      <c r="C76" s="95" t="s">
        <v>280</v>
      </c>
      <c r="D76" s="180" t="s">
        <v>282</v>
      </c>
      <c r="E76" s="264">
        <f t="shared" si="1"/>
        <v>2804014</v>
      </c>
      <c r="F76" s="260">
        <v>2804014</v>
      </c>
      <c r="G76" s="260">
        <v>0</v>
      </c>
    </row>
    <row r="77" spans="1:7" ht="41.25" customHeight="1">
      <c r="A77" s="94"/>
      <c r="B77" s="95"/>
      <c r="C77" s="95" t="s">
        <v>281</v>
      </c>
      <c r="D77" s="176" t="s">
        <v>283</v>
      </c>
      <c r="E77" s="264">
        <f t="shared" si="1"/>
        <v>1250</v>
      </c>
      <c r="F77" s="260">
        <v>1250</v>
      </c>
      <c r="G77" s="260">
        <v>0</v>
      </c>
    </row>
    <row r="78" spans="1:7" s="68" customFormat="1" ht="42.75" customHeight="1">
      <c r="A78" s="100"/>
      <c r="B78" s="101" t="s">
        <v>218</v>
      </c>
      <c r="C78" s="101"/>
      <c r="D78" s="172" t="s">
        <v>264</v>
      </c>
      <c r="E78" s="118">
        <f t="shared" si="1"/>
        <v>12528</v>
      </c>
      <c r="F78" s="121">
        <f>SUM(F79)</f>
        <v>12528</v>
      </c>
      <c r="G78" s="121">
        <f>SUM(G79)</f>
        <v>0</v>
      </c>
    </row>
    <row r="79" spans="1:7" ht="41.25" customHeight="1">
      <c r="A79" s="94"/>
      <c r="B79" s="95"/>
      <c r="C79" s="95" t="s">
        <v>280</v>
      </c>
      <c r="D79" s="180" t="s">
        <v>282</v>
      </c>
      <c r="E79" s="264">
        <f t="shared" si="1"/>
        <v>12528</v>
      </c>
      <c r="F79" s="260">
        <v>12528</v>
      </c>
      <c r="G79" s="260">
        <v>0</v>
      </c>
    </row>
    <row r="80" spans="1:7" s="68" customFormat="1" ht="28.5" customHeight="1">
      <c r="A80" s="100"/>
      <c r="B80" s="101" t="s">
        <v>219</v>
      </c>
      <c r="C80" s="101"/>
      <c r="D80" s="172" t="s">
        <v>265</v>
      </c>
      <c r="E80" s="118">
        <f t="shared" si="1"/>
        <v>163634</v>
      </c>
      <c r="F80" s="121">
        <f>SUM(F81:F82)</f>
        <v>163634</v>
      </c>
      <c r="G80" s="121">
        <f>SUM(G81:G82)</f>
        <v>0</v>
      </c>
    </row>
    <row r="81" spans="1:7" ht="40.5" customHeight="1">
      <c r="A81" s="94"/>
      <c r="B81" s="95"/>
      <c r="C81" s="95" t="s">
        <v>280</v>
      </c>
      <c r="D81" s="180" t="s">
        <v>282</v>
      </c>
      <c r="E81" s="264">
        <f t="shared" si="1"/>
        <v>112758</v>
      </c>
      <c r="F81" s="260">
        <v>112758</v>
      </c>
      <c r="G81" s="260">
        <v>0</v>
      </c>
    </row>
    <row r="82" spans="1:7" ht="29.25" customHeight="1">
      <c r="A82" s="94"/>
      <c r="B82" s="95"/>
      <c r="C82" s="95" t="s">
        <v>329</v>
      </c>
      <c r="D82" s="180" t="s">
        <v>331</v>
      </c>
      <c r="E82" s="264">
        <f t="shared" si="1"/>
        <v>50876</v>
      </c>
      <c r="F82" s="260">
        <v>50876</v>
      </c>
      <c r="G82" s="260">
        <v>0</v>
      </c>
    </row>
    <row r="83" spans="1:7" s="68" customFormat="1" ht="19.5" customHeight="1">
      <c r="A83" s="100"/>
      <c r="B83" s="101" t="s">
        <v>222</v>
      </c>
      <c r="C83" s="101"/>
      <c r="D83" s="172" t="s">
        <v>223</v>
      </c>
      <c r="E83" s="118">
        <f t="shared" si="1"/>
        <v>147483</v>
      </c>
      <c r="F83" s="121">
        <f>SUM(F84)</f>
        <v>147483</v>
      </c>
      <c r="G83" s="121">
        <f>SUM(G84)</f>
        <v>0</v>
      </c>
    </row>
    <row r="84" spans="1:7" ht="27.75" customHeight="1">
      <c r="A84" s="94"/>
      <c r="B84" s="95"/>
      <c r="C84" s="95" t="s">
        <v>329</v>
      </c>
      <c r="D84" s="180" t="s">
        <v>330</v>
      </c>
      <c r="E84" s="264">
        <f t="shared" si="1"/>
        <v>147483</v>
      </c>
      <c r="F84" s="260">
        <v>147483</v>
      </c>
      <c r="G84" s="260">
        <v>0</v>
      </c>
    </row>
    <row r="85" spans="1:7" ht="19.5" customHeight="1">
      <c r="A85" s="94"/>
      <c r="B85" s="101" t="s">
        <v>224</v>
      </c>
      <c r="C85" s="101"/>
      <c r="D85" s="172" t="s">
        <v>266</v>
      </c>
      <c r="E85" s="118">
        <f t="shared" si="1"/>
        <v>16000</v>
      </c>
      <c r="F85" s="121">
        <f>SUM(F86)</f>
        <v>16000</v>
      </c>
      <c r="G85" s="121">
        <f>SUM(G86)</f>
        <v>0</v>
      </c>
    </row>
    <row r="86" spans="1:7" ht="19.5" customHeight="1">
      <c r="A86" s="94"/>
      <c r="B86" s="95"/>
      <c r="C86" s="95" t="s">
        <v>344</v>
      </c>
      <c r="D86" s="180" t="s">
        <v>345</v>
      </c>
      <c r="E86" s="264">
        <f t="shared" si="1"/>
        <v>16000</v>
      </c>
      <c r="F86" s="260">
        <v>16000</v>
      </c>
      <c r="G86" s="260">
        <v>0</v>
      </c>
    </row>
    <row r="87" spans="1:7" ht="19.5" customHeight="1">
      <c r="A87" s="101" t="s">
        <v>234</v>
      </c>
      <c r="B87" s="95"/>
      <c r="C87" s="95"/>
      <c r="D87" s="178" t="s">
        <v>268</v>
      </c>
      <c r="E87" s="118">
        <f t="shared" si="1"/>
        <v>312319</v>
      </c>
      <c r="F87" s="121">
        <f>SUM(F88)</f>
        <v>312319</v>
      </c>
      <c r="G87" s="121">
        <f>SUM(G88)</f>
        <v>0</v>
      </c>
    </row>
    <row r="88" spans="1:7" ht="19.5" customHeight="1">
      <c r="A88" s="101"/>
      <c r="B88" s="101" t="s">
        <v>235</v>
      </c>
      <c r="C88" s="101"/>
      <c r="D88" s="172" t="s">
        <v>236</v>
      </c>
      <c r="E88" s="118">
        <f t="shared" si="1"/>
        <v>312319</v>
      </c>
      <c r="F88" s="121">
        <f>SUM(F89)</f>
        <v>312319</v>
      </c>
      <c r="G88" s="121">
        <f>SUM(G89)</f>
        <v>0</v>
      </c>
    </row>
    <row r="89" spans="1:7" ht="19.5" customHeight="1">
      <c r="A89" s="95"/>
      <c r="B89" s="95"/>
      <c r="C89" s="95" t="s">
        <v>367</v>
      </c>
      <c r="D89" s="180" t="s">
        <v>368</v>
      </c>
      <c r="E89" s="264">
        <f t="shared" si="1"/>
        <v>312319</v>
      </c>
      <c r="F89" s="260">
        <v>312319</v>
      </c>
      <c r="G89" s="260">
        <v>0</v>
      </c>
    </row>
    <row r="90" spans="1:7" ht="19.5" customHeight="1">
      <c r="A90" s="101" t="s">
        <v>240</v>
      </c>
      <c r="B90" s="95"/>
      <c r="C90" s="95"/>
      <c r="D90" s="178" t="s">
        <v>269</v>
      </c>
      <c r="E90" s="118">
        <f t="shared" si="1"/>
        <v>308695</v>
      </c>
      <c r="F90" s="121">
        <f>SUM(F91)</f>
        <v>308695</v>
      </c>
      <c r="G90" s="121">
        <f>SUM(G91)</f>
        <v>0</v>
      </c>
    </row>
    <row r="91" spans="1:7" ht="19.5" customHeight="1">
      <c r="A91" s="101"/>
      <c r="B91" s="101" t="s">
        <v>377</v>
      </c>
      <c r="C91" s="101"/>
      <c r="D91" s="172" t="s">
        <v>378</v>
      </c>
      <c r="E91" s="118">
        <f t="shared" si="1"/>
        <v>308695</v>
      </c>
      <c r="F91" s="121">
        <f>SUM(F92)</f>
        <v>308695</v>
      </c>
      <c r="G91" s="121">
        <f>SUM(G92)</f>
        <v>0</v>
      </c>
    </row>
    <row r="92" spans="1:7" ht="24" customHeight="1">
      <c r="A92" s="95"/>
      <c r="B92" s="95"/>
      <c r="C92" s="95" t="s">
        <v>367</v>
      </c>
      <c r="D92" s="180" t="s">
        <v>368</v>
      </c>
      <c r="E92" s="264">
        <f t="shared" si="1"/>
        <v>308695</v>
      </c>
      <c r="F92" s="260">
        <v>308695</v>
      </c>
      <c r="G92" s="260">
        <v>0</v>
      </c>
    </row>
    <row r="93" spans="1:7" s="106" customFormat="1" ht="19.5" customHeight="1">
      <c r="A93" s="294" t="s">
        <v>92</v>
      </c>
      <c r="B93" s="295"/>
      <c r="C93" s="295"/>
      <c r="D93" s="296"/>
      <c r="E93" s="265">
        <f t="shared" si="1"/>
        <v>16316345</v>
      </c>
      <c r="F93" s="137">
        <f>SUM(F7+F10+F16+F22+F28+F31+F34+F61+F68+F71+F74+F13+F90+F87)</f>
        <v>15876345</v>
      </c>
      <c r="G93" s="137">
        <f>SUM(G7+G10+G16+G22+G28+G31+G34+G61+G68+G71+G74+G13+G90+G87)</f>
        <v>440000</v>
      </c>
    </row>
    <row r="94" spans="2:6" ht="12.75">
      <c r="B94" s="1"/>
      <c r="C94" s="1"/>
      <c r="D94" s="99" t="s">
        <v>6</v>
      </c>
      <c r="E94" s="1"/>
      <c r="F94" s="1"/>
    </row>
    <row r="95" spans="1:6" ht="12.75">
      <c r="A95" s="73"/>
      <c r="B95" s="1"/>
      <c r="C95" s="1"/>
      <c r="D95" s="244" t="s">
        <v>369</v>
      </c>
      <c r="E95" s="137">
        <f>SUM(E24+E30+E33+E61+E76+E78+E80+E83)</f>
        <v>10091352</v>
      </c>
      <c r="F95" s="266"/>
    </row>
    <row r="96" spans="1:6" ht="12.75">
      <c r="A96" s="73"/>
      <c r="B96" s="1"/>
      <c r="C96" s="1"/>
      <c r="D96" s="244" t="s">
        <v>388</v>
      </c>
      <c r="E96" s="137">
        <f>E89+E92</f>
        <v>621014</v>
      </c>
      <c r="F96" s="266"/>
    </row>
    <row r="97" spans="2:6" ht="12.75">
      <c r="B97" s="8"/>
      <c r="C97" s="1"/>
      <c r="D97" s="244" t="s">
        <v>370</v>
      </c>
      <c r="E97" s="137">
        <f>(E93-E95-E96)</f>
        <v>5603979</v>
      </c>
      <c r="F97" s="266"/>
    </row>
    <row r="98" spans="2:6" ht="12.75">
      <c r="B98" s="1"/>
      <c r="C98" s="1"/>
      <c r="D98" s="99"/>
      <c r="E98" s="1"/>
      <c r="F98" s="1"/>
    </row>
    <row r="99" spans="2:6" ht="12.75">
      <c r="B99" s="1"/>
      <c r="C99" s="1"/>
      <c r="D99" s="99"/>
      <c r="E99" s="1"/>
      <c r="F99" s="1"/>
    </row>
    <row r="100" spans="2:6" ht="12.75">
      <c r="B100" s="1"/>
      <c r="C100" s="1"/>
      <c r="D100" s="99"/>
      <c r="E100" s="1"/>
      <c r="F100" s="1"/>
    </row>
    <row r="101" spans="2:6" ht="12.75">
      <c r="B101" s="1"/>
      <c r="C101" s="1"/>
      <c r="D101" s="99"/>
      <c r="E101" s="1"/>
      <c r="F101" s="1"/>
    </row>
    <row r="102" spans="2:6" ht="12.75">
      <c r="B102" s="1"/>
      <c r="C102" s="1"/>
      <c r="D102" s="99"/>
      <c r="E102" s="1"/>
      <c r="F102" s="1"/>
    </row>
    <row r="103" spans="2:6" ht="12.75">
      <c r="B103" s="1"/>
      <c r="C103" s="1"/>
      <c r="D103" s="99"/>
      <c r="E103" s="1"/>
      <c r="F103" s="1"/>
    </row>
    <row r="104" spans="2:6" ht="12.75">
      <c r="B104" s="1"/>
      <c r="C104" s="1"/>
      <c r="D104" s="99"/>
      <c r="E104" s="1"/>
      <c r="F104" s="1"/>
    </row>
    <row r="105" spans="2:6" ht="12.75">
      <c r="B105" s="1"/>
      <c r="C105" s="1"/>
      <c r="D105" s="99"/>
      <c r="E105" s="1"/>
      <c r="F105" s="1"/>
    </row>
    <row r="106" spans="2:6" ht="12.75">
      <c r="B106" s="1"/>
      <c r="C106" s="1"/>
      <c r="D106" s="99"/>
      <c r="E106" s="1"/>
      <c r="F106" s="1"/>
    </row>
    <row r="107" spans="2:6" ht="12.75">
      <c r="B107" s="1"/>
      <c r="C107" s="1"/>
      <c r="D107" s="99"/>
      <c r="E107" s="1"/>
      <c r="F107" s="1"/>
    </row>
    <row r="108" spans="2:6" ht="12.75">
      <c r="B108" s="1"/>
      <c r="C108" s="1"/>
      <c r="D108" s="99"/>
      <c r="E108" s="1"/>
      <c r="F108" s="1"/>
    </row>
    <row r="109" spans="2:6" ht="12.75">
      <c r="B109" s="1"/>
      <c r="C109" s="1"/>
      <c r="D109" s="99"/>
      <c r="E109" s="1"/>
      <c r="F109" s="1"/>
    </row>
    <row r="110" spans="2:6" ht="12.75">
      <c r="B110" s="1"/>
      <c r="C110" s="1"/>
      <c r="D110" s="99"/>
      <c r="E110" s="1"/>
      <c r="F110" s="1"/>
    </row>
    <row r="111" spans="2:6" ht="12.75">
      <c r="B111" s="1"/>
      <c r="C111" s="1"/>
      <c r="D111" s="99"/>
      <c r="E111" s="1"/>
      <c r="F111" s="1"/>
    </row>
    <row r="112" spans="2:6" ht="12.75">
      <c r="B112" s="1"/>
      <c r="C112" s="1"/>
      <c r="D112" s="99"/>
      <c r="E112" s="1"/>
      <c r="F112" s="1"/>
    </row>
    <row r="113" spans="2:6" ht="12.75">
      <c r="B113" s="1"/>
      <c r="C113" s="1"/>
      <c r="D113" s="99"/>
      <c r="E113" s="1"/>
      <c r="F113" s="1"/>
    </row>
    <row r="114" spans="2:6" ht="12.75">
      <c r="B114" s="1"/>
      <c r="C114" s="1"/>
      <c r="D114" s="99"/>
      <c r="E114" s="1"/>
      <c r="F114" s="1"/>
    </row>
    <row r="115" spans="2:6" ht="12.75">
      <c r="B115" s="1"/>
      <c r="C115" s="1"/>
      <c r="D115" s="99"/>
      <c r="E115" s="1"/>
      <c r="F115" s="1"/>
    </row>
    <row r="116" spans="2:6" ht="12.75">
      <c r="B116" s="1"/>
      <c r="C116" s="1"/>
      <c r="D116" s="99"/>
      <c r="E116" s="1"/>
      <c r="F116" s="1"/>
    </row>
    <row r="117" spans="2:6" ht="12.75">
      <c r="B117" s="1"/>
      <c r="C117" s="1"/>
      <c r="D117" s="99"/>
      <c r="E117" s="1"/>
      <c r="F117" s="1"/>
    </row>
    <row r="118" spans="2:6" ht="12.75">
      <c r="B118" s="1"/>
      <c r="C118" s="1"/>
      <c r="D118" s="99"/>
      <c r="E118" s="1"/>
      <c r="F118" s="1"/>
    </row>
    <row r="119" spans="2:6" ht="12.75">
      <c r="B119" s="1"/>
      <c r="C119" s="1"/>
      <c r="D119" s="99"/>
      <c r="E119" s="1"/>
      <c r="F119" s="1"/>
    </row>
    <row r="120" spans="2:6" ht="12.75">
      <c r="B120" s="1"/>
      <c r="C120" s="1"/>
      <c r="D120" s="99"/>
      <c r="E120" s="1"/>
      <c r="F120" s="1"/>
    </row>
    <row r="121" spans="2:6" ht="12.75">
      <c r="B121" s="1"/>
      <c r="C121" s="1"/>
      <c r="D121" s="99"/>
      <c r="E121" s="1"/>
      <c r="F121" s="1"/>
    </row>
    <row r="122" spans="2:6" ht="12.75">
      <c r="B122" s="1"/>
      <c r="C122" s="1"/>
      <c r="D122" s="99"/>
      <c r="E122" s="1"/>
      <c r="F122" s="1"/>
    </row>
    <row r="123" spans="2:6" ht="12.75">
      <c r="B123" s="1"/>
      <c r="C123" s="1"/>
      <c r="D123" s="99"/>
      <c r="E123" s="1"/>
      <c r="F123" s="1"/>
    </row>
    <row r="124" spans="2:6" ht="12.75">
      <c r="B124" s="1"/>
      <c r="C124" s="1"/>
      <c r="D124" s="99"/>
      <c r="E124" s="1"/>
      <c r="F124" s="1"/>
    </row>
    <row r="125" spans="2:6" ht="12.75">
      <c r="B125" s="1"/>
      <c r="C125" s="1"/>
      <c r="D125" s="99"/>
      <c r="E125" s="1"/>
      <c r="F125" s="1"/>
    </row>
    <row r="126" spans="2:6" ht="12.75">
      <c r="B126" s="1"/>
      <c r="C126" s="1"/>
      <c r="D126" s="99"/>
      <c r="E126" s="1"/>
      <c r="F126" s="1"/>
    </row>
    <row r="127" spans="2:6" ht="12.75">
      <c r="B127" s="1"/>
      <c r="C127" s="1"/>
      <c r="D127" s="99"/>
      <c r="E127" s="1"/>
      <c r="F127" s="1"/>
    </row>
    <row r="128" spans="2:6" ht="12.75">
      <c r="B128" s="1"/>
      <c r="C128" s="1"/>
      <c r="D128" s="99"/>
      <c r="E128" s="1"/>
      <c r="F128" s="1"/>
    </row>
  </sheetData>
  <mergeCells count="8">
    <mergeCell ref="A93:D93"/>
    <mergeCell ref="B1:F1"/>
    <mergeCell ref="A4:A5"/>
    <mergeCell ref="B4:B5"/>
    <mergeCell ref="C4:C5"/>
    <mergeCell ref="D4:D5"/>
    <mergeCell ref="E4:E5"/>
    <mergeCell ref="F4:G4"/>
  </mergeCells>
  <printOptions horizontalCentered="1"/>
  <pageMargins left="0.5511811023622047" right="0.5511811023622047" top="1.2598425196850394" bottom="0.7874015748031497" header="0.5118110236220472" footer="0.31496062992125984"/>
  <pageSetup horizontalDpi="600" verticalDpi="600" orientation="portrait" paperSize="9" scale="93" r:id="rId3"/>
  <headerFooter alignWithMargins="0">
    <oddHeader>&amp;R&amp;9Załącznik nr &amp;A
do uchwały Rady Gminy nr ...............
z dnia ..............................</oddHeader>
    <oddFooter>&amp;CStrona &amp;P z &amp;N</oddFooter>
  </headerFooter>
  <rowBreaks count="2" manualBreakCount="2">
    <brk id="33" max="6" man="1"/>
    <brk id="65" max="6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315" t="s">
        <v>404</v>
      </c>
      <c r="B1" s="315"/>
      <c r="C1" s="315"/>
      <c r="D1" s="315"/>
      <c r="E1" s="315"/>
      <c r="F1" s="315"/>
    </row>
    <row r="2" spans="5:6" ht="19.5" customHeight="1">
      <c r="E2" s="7"/>
      <c r="F2" s="7"/>
    </row>
    <row r="3" ht="19.5" customHeight="1">
      <c r="F3" s="13" t="s">
        <v>39</v>
      </c>
    </row>
    <row r="4" spans="1:6" ht="19.5" customHeight="1">
      <c r="A4" s="17" t="s">
        <v>55</v>
      </c>
      <c r="B4" s="17" t="s">
        <v>2</v>
      </c>
      <c r="C4" s="17" t="s">
        <v>3</v>
      </c>
      <c r="D4" s="17" t="s">
        <v>106</v>
      </c>
      <c r="E4" s="17" t="s">
        <v>42</v>
      </c>
      <c r="F4" s="17" t="s">
        <v>41</v>
      </c>
    </row>
    <row r="5" spans="1:6" ht="8.2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30" customHeight="1">
      <c r="A6" s="28">
        <v>1</v>
      </c>
      <c r="B6" s="28">
        <v>921</v>
      </c>
      <c r="C6" s="28">
        <v>92116</v>
      </c>
      <c r="D6" s="28">
        <v>2480</v>
      </c>
      <c r="E6" s="28" t="s">
        <v>350</v>
      </c>
      <c r="F6" s="187">
        <f>2!I70</f>
        <v>150000</v>
      </c>
    </row>
    <row r="7" spans="1:6" ht="29.25" customHeight="1">
      <c r="A7" s="28">
        <v>2</v>
      </c>
      <c r="B7" s="28">
        <v>921</v>
      </c>
      <c r="C7" s="28">
        <v>92120</v>
      </c>
      <c r="D7" s="28">
        <v>2580</v>
      </c>
      <c r="E7" s="28" t="s">
        <v>431</v>
      </c>
      <c r="F7" s="187">
        <f>SUM(F8:F9)</f>
        <v>50000</v>
      </c>
    </row>
    <row r="8" spans="1:6" ht="24" customHeight="1">
      <c r="A8" s="250"/>
      <c r="B8" s="251"/>
      <c r="C8" s="251"/>
      <c r="D8" s="253" t="s">
        <v>336</v>
      </c>
      <c r="E8" s="252" t="s">
        <v>398</v>
      </c>
      <c r="F8" s="144">
        <v>25000</v>
      </c>
    </row>
    <row r="9" spans="1:6" ht="25.5" customHeight="1">
      <c r="A9" s="250"/>
      <c r="B9" s="251"/>
      <c r="C9" s="251"/>
      <c r="D9" s="253" t="s">
        <v>336</v>
      </c>
      <c r="E9" s="252" t="s">
        <v>399</v>
      </c>
      <c r="F9" s="144">
        <v>25000</v>
      </c>
    </row>
    <row r="10" spans="1:6" ht="30" customHeight="1">
      <c r="A10" s="312" t="s">
        <v>98</v>
      </c>
      <c r="B10" s="313"/>
      <c r="C10" s="313"/>
      <c r="D10" s="313"/>
      <c r="E10" s="314"/>
      <c r="F10" s="192">
        <f>SUM(F6:F7)</f>
        <v>200000</v>
      </c>
    </row>
    <row r="11" spans="1:6" ht="30" customHeight="1">
      <c r="A11" s="245"/>
      <c r="B11" s="245"/>
      <c r="C11" s="245"/>
      <c r="D11" s="245"/>
      <c r="E11" s="245"/>
      <c r="F11" s="245"/>
    </row>
    <row r="12" spans="1:6" ht="30" customHeight="1">
      <c r="A12" s="245"/>
      <c r="B12" s="245"/>
      <c r="C12" s="245"/>
      <c r="D12" s="245"/>
      <c r="E12" s="245"/>
      <c r="F12" s="245"/>
    </row>
    <row r="13" ht="30" customHeight="1"/>
    <row r="15" ht="12.75">
      <c r="A15" s="76"/>
    </row>
    <row r="16" ht="12.75">
      <c r="A16" s="73"/>
    </row>
    <row r="18" ht="12.75">
      <c r="A18" s="73"/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3"/>
  <headerFooter alignWithMargins="0">
    <oddHeader>&amp;R&amp;9Załącznik nr &amp;A
do uchwały Rady Gminy nr ...............
z dnia ..............................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SheetLayoutView="100" workbookViewId="0" topLeftCell="C1">
      <selection activeCell="E3" sqref="E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15" customHeight="1">
      <c r="A1" s="272" t="s">
        <v>353</v>
      </c>
      <c r="B1" s="272"/>
      <c r="C1" s="272"/>
      <c r="D1" s="272"/>
      <c r="E1" s="272"/>
      <c r="F1" s="272"/>
    </row>
    <row r="2" spans="5:6" ht="19.5" customHeight="1">
      <c r="E2" s="148" t="s">
        <v>405</v>
      </c>
      <c r="F2" s="7"/>
    </row>
    <row r="3" spans="5:6" ht="19.5" customHeight="1">
      <c r="E3" s="1"/>
      <c r="F3" s="11" t="s">
        <v>39</v>
      </c>
    </row>
    <row r="4" spans="1:6" ht="19.5" customHeight="1">
      <c r="A4" s="17" t="s">
        <v>55</v>
      </c>
      <c r="B4" s="17" t="s">
        <v>2</v>
      </c>
      <c r="C4" s="17" t="s">
        <v>3</v>
      </c>
      <c r="D4" s="17" t="s">
        <v>103</v>
      </c>
      <c r="E4" s="17" t="s">
        <v>351</v>
      </c>
      <c r="F4" s="17" t="s">
        <v>41</v>
      </c>
    </row>
    <row r="5" spans="1:6" s="188" customFormat="1" ht="7.5" customHeight="1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</row>
    <row r="6" spans="1:6" ht="41.25" customHeight="1">
      <c r="A6" s="28">
        <v>1</v>
      </c>
      <c r="B6" s="28">
        <v>851</v>
      </c>
      <c r="C6" s="28">
        <v>85154</v>
      </c>
      <c r="D6" s="28">
        <v>2820</v>
      </c>
      <c r="E6" s="191" t="s">
        <v>352</v>
      </c>
      <c r="F6" s="187">
        <f>2!I53</f>
        <v>4000</v>
      </c>
    </row>
    <row r="7" spans="1:6" ht="30" customHeight="1" hidden="1">
      <c r="A7" s="189"/>
      <c r="B7" s="189"/>
      <c r="C7" s="189"/>
      <c r="D7" s="189"/>
      <c r="E7" s="189"/>
      <c r="F7" s="189"/>
    </row>
    <row r="8" spans="1:6" ht="30" customHeight="1" hidden="1">
      <c r="A8" s="189"/>
      <c r="B8" s="189"/>
      <c r="C8" s="189"/>
      <c r="D8" s="189"/>
      <c r="E8" s="189"/>
      <c r="F8" s="189"/>
    </row>
    <row r="9" spans="1:6" ht="30" customHeight="1" hidden="1">
      <c r="A9" s="190"/>
      <c r="B9" s="190"/>
      <c r="C9" s="190"/>
      <c r="D9" s="190"/>
      <c r="E9" s="190"/>
      <c r="F9" s="190"/>
    </row>
    <row r="10" spans="1:6" ht="30" customHeight="1">
      <c r="A10" s="312" t="s">
        <v>98</v>
      </c>
      <c r="B10" s="313"/>
      <c r="C10" s="313"/>
      <c r="D10" s="313"/>
      <c r="E10" s="314"/>
      <c r="F10" s="192">
        <f>SUM(F6)</f>
        <v>4000</v>
      </c>
    </row>
    <row r="12" ht="15">
      <c r="A12" s="193"/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3"/>
  <headerFooter alignWithMargins="0">
    <oddHeader>&amp;R&amp;9Załącznik nr &amp;A
do uchwały Rady Gminy nr ...............
z dnia ..............................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workbookViewId="0" topLeftCell="A1">
      <selection activeCell="B15" sqref="B1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6.375" style="1" customWidth="1"/>
    <col min="4" max="16384" width="9.125" style="1" customWidth="1"/>
  </cols>
  <sheetData>
    <row r="1" spans="1:10" ht="19.5" customHeight="1">
      <c r="A1" s="307" t="s">
        <v>36</v>
      </c>
      <c r="B1" s="307"/>
      <c r="C1" s="307"/>
      <c r="D1" s="7"/>
      <c r="E1" s="7"/>
      <c r="F1" s="7"/>
      <c r="G1" s="7"/>
      <c r="H1" s="7"/>
      <c r="I1" s="7"/>
      <c r="J1" s="7"/>
    </row>
    <row r="2" spans="1:7" ht="19.5" customHeight="1">
      <c r="A2" s="307" t="s">
        <v>43</v>
      </c>
      <c r="B2" s="307"/>
      <c r="C2" s="307"/>
      <c r="D2" s="7"/>
      <c r="E2" s="7"/>
      <c r="F2" s="7"/>
      <c r="G2" s="7"/>
    </row>
    <row r="4" ht="12.75">
      <c r="B4" s="145" t="s">
        <v>342</v>
      </c>
    </row>
    <row r="5" ht="12.75">
      <c r="B5" s="145" t="s">
        <v>343</v>
      </c>
    </row>
    <row r="6" ht="12.75">
      <c r="C6" s="11" t="s">
        <v>39</v>
      </c>
    </row>
    <row r="7" spans="1:10" ht="19.5" customHeight="1">
      <c r="A7" s="17" t="s">
        <v>55</v>
      </c>
      <c r="B7" s="17" t="s">
        <v>0</v>
      </c>
      <c r="C7" s="17" t="s">
        <v>395</v>
      </c>
      <c r="D7" s="9"/>
      <c r="E7" s="9"/>
      <c r="F7" s="9"/>
      <c r="G7" s="9"/>
      <c r="H7" s="9"/>
      <c r="I7" s="10"/>
      <c r="J7" s="10"/>
    </row>
    <row r="8" spans="1:10" ht="19.5" customHeight="1">
      <c r="A8" s="25" t="s">
        <v>10</v>
      </c>
      <c r="B8" s="36" t="s">
        <v>58</v>
      </c>
      <c r="C8" s="182">
        <v>169443</v>
      </c>
      <c r="D8" s="9"/>
      <c r="E8" s="9"/>
      <c r="F8" s="9"/>
      <c r="G8" s="9"/>
      <c r="H8" s="9"/>
      <c r="I8" s="10"/>
      <c r="J8" s="10"/>
    </row>
    <row r="9" spans="1:10" ht="19.5" customHeight="1">
      <c r="A9" s="25" t="s">
        <v>14</v>
      </c>
      <c r="B9" s="36" t="s">
        <v>9</v>
      </c>
      <c r="C9" s="182">
        <f>SUM(C10)</f>
        <v>70000</v>
      </c>
      <c r="D9" s="9"/>
      <c r="E9" s="9"/>
      <c r="F9" s="9"/>
      <c r="G9" s="9"/>
      <c r="H9" s="9"/>
      <c r="I9" s="10"/>
      <c r="J9" s="10"/>
    </row>
    <row r="10" spans="1:10" ht="19.5" customHeight="1">
      <c r="A10" s="37" t="s">
        <v>11</v>
      </c>
      <c r="B10" s="181" t="s">
        <v>348</v>
      </c>
      <c r="C10" s="183">
        <v>70000</v>
      </c>
      <c r="D10" s="9"/>
      <c r="E10" s="9"/>
      <c r="F10" s="9"/>
      <c r="G10" s="9"/>
      <c r="H10" s="9"/>
      <c r="I10" s="10"/>
      <c r="J10" s="10"/>
    </row>
    <row r="11" spans="1:10" ht="19.5" customHeight="1" hidden="1">
      <c r="A11" s="29" t="s">
        <v>12</v>
      </c>
      <c r="B11" s="38"/>
      <c r="C11" s="184"/>
      <c r="D11" s="9"/>
      <c r="E11" s="9"/>
      <c r="F11" s="9"/>
      <c r="G11" s="9"/>
      <c r="H11" s="9"/>
      <c r="I11" s="10"/>
      <c r="J11" s="10"/>
    </row>
    <row r="12" spans="1:10" ht="19.5" customHeight="1" hidden="1">
      <c r="A12" s="32" t="s">
        <v>13</v>
      </c>
      <c r="B12" s="39"/>
      <c r="C12" s="185"/>
      <c r="D12" s="9"/>
      <c r="E12" s="9"/>
      <c r="F12" s="9"/>
      <c r="G12" s="9"/>
      <c r="H12" s="9"/>
      <c r="I12" s="10"/>
      <c r="J12" s="10"/>
    </row>
    <row r="13" spans="1:10" ht="19.5" customHeight="1">
      <c r="A13" s="25" t="s">
        <v>15</v>
      </c>
      <c r="B13" s="36" t="s">
        <v>8</v>
      </c>
      <c r="C13" s="182">
        <f>SUM(C14+C17)</f>
        <v>239443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27" t="s">
        <v>11</v>
      </c>
      <c r="B14" s="40" t="s">
        <v>34</v>
      </c>
      <c r="C14" s="186">
        <f>SUM(C15:C16)</f>
        <v>239443</v>
      </c>
      <c r="D14" s="9"/>
      <c r="E14" s="9"/>
      <c r="F14" s="9"/>
      <c r="G14" s="9"/>
      <c r="H14" s="9"/>
      <c r="I14" s="10"/>
      <c r="J14" s="10"/>
    </row>
    <row r="15" spans="1:10" ht="27" customHeight="1">
      <c r="A15" s="29"/>
      <c r="B15" s="41" t="s">
        <v>424</v>
      </c>
      <c r="C15" s="184">
        <v>120000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29"/>
      <c r="B16" s="38" t="s">
        <v>349</v>
      </c>
      <c r="C16" s="184">
        <v>119443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29" t="s">
        <v>12</v>
      </c>
      <c r="B17" s="38" t="s">
        <v>37</v>
      </c>
      <c r="C17" s="184">
        <v>0</v>
      </c>
      <c r="D17" s="9"/>
      <c r="E17" s="9"/>
      <c r="F17" s="9"/>
      <c r="G17" s="9"/>
      <c r="H17" s="9"/>
      <c r="I17" s="10"/>
      <c r="J17" s="10"/>
    </row>
    <row r="18" spans="1:10" ht="15" hidden="1">
      <c r="A18" s="29"/>
      <c r="B18" s="41"/>
      <c r="C18" s="184"/>
      <c r="D18" s="9"/>
      <c r="E18" s="9"/>
      <c r="F18" s="9"/>
      <c r="G18" s="9"/>
      <c r="H18" s="9"/>
      <c r="I18" s="10"/>
      <c r="J18" s="10"/>
    </row>
    <row r="19" spans="1:10" ht="15" customHeight="1" hidden="1">
      <c r="A19" s="32"/>
      <c r="B19" s="42"/>
      <c r="C19" s="185"/>
      <c r="D19" s="9"/>
      <c r="E19" s="9"/>
      <c r="F19" s="9"/>
      <c r="G19" s="9"/>
      <c r="H19" s="9"/>
      <c r="I19" s="10"/>
      <c r="J19" s="10"/>
    </row>
    <row r="20" spans="1:10" ht="19.5" customHeight="1">
      <c r="A20" s="25" t="s">
        <v>35</v>
      </c>
      <c r="B20" s="36" t="s">
        <v>60</v>
      </c>
      <c r="C20" s="182">
        <f>C8+C9-C13</f>
        <v>0</v>
      </c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9"/>
      <c r="B25" s="9"/>
      <c r="C25" s="9"/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">
      <c r="A30" s="10"/>
      <c r="B30" s="10"/>
      <c r="C30" s="10"/>
      <c r="D30" s="10"/>
      <c r="E30" s="10"/>
      <c r="F30" s="10"/>
      <c r="G30" s="10"/>
      <c r="H30" s="10"/>
      <c r="I30" s="10"/>
      <c r="J30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showGridLines="0" tabSelected="1" view="pageBreakPreview" zoomScale="80" zoomScaleNormal="80" zoomScaleSheetLayoutView="80" workbookViewId="0" topLeftCell="A1">
      <selection activeCell="F27" sqref="F27"/>
    </sheetView>
  </sheetViews>
  <sheetFormatPr defaultColWidth="9.00390625" defaultRowHeight="12.75"/>
  <cols>
    <col min="1" max="1" width="6.25390625" style="0" customWidth="1"/>
    <col min="2" max="2" width="59.25390625" style="0" customWidth="1"/>
    <col min="3" max="3" width="10.625" style="0" customWidth="1"/>
    <col min="4" max="4" width="10.25390625" style="0" customWidth="1"/>
    <col min="5" max="8" width="10.125" style="0" customWidth="1"/>
    <col min="9" max="9" width="9.00390625" style="0" customWidth="1"/>
    <col min="10" max="10" width="9.875" style="0" bestFit="1" customWidth="1"/>
  </cols>
  <sheetData>
    <row r="1" spans="1:9" ht="18">
      <c r="A1" s="307" t="s">
        <v>423</v>
      </c>
      <c r="B1" s="307"/>
      <c r="C1" s="307"/>
      <c r="D1" s="307"/>
      <c r="E1" s="307"/>
      <c r="F1" s="307"/>
      <c r="G1" s="307"/>
      <c r="H1" s="307"/>
      <c r="I1" s="307"/>
    </row>
    <row r="2" spans="1:9" ht="0.75" customHeight="1">
      <c r="A2" s="7"/>
      <c r="B2" s="7"/>
      <c r="C2" s="7"/>
      <c r="D2" s="7"/>
      <c r="E2" s="7"/>
      <c r="F2" s="7"/>
      <c r="G2" s="7"/>
      <c r="H2" s="7"/>
      <c r="I2" s="7"/>
    </row>
    <row r="3" ht="12.75" hidden="1">
      <c r="I3" s="67" t="s">
        <v>39</v>
      </c>
    </row>
    <row r="4" spans="1:9" s="53" customFormat="1" ht="27.75" customHeight="1">
      <c r="A4" s="308" t="s">
        <v>55</v>
      </c>
      <c r="B4" s="308" t="s">
        <v>0</v>
      </c>
      <c r="C4" s="333" t="s">
        <v>422</v>
      </c>
      <c r="D4" s="335" t="s">
        <v>76</v>
      </c>
      <c r="E4" s="335"/>
      <c r="F4" s="335"/>
      <c r="G4" s="335"/>
      <c r="H4" s="335"/>
      <c r="I4" s="282"/>
    </row>
    <row r="5" spans="1:9" s="53" customFormat="1" ht="23.25" customHeight="1">
      <c r="A5" s="308"/>
      <c r="B5" s="308"/>
      <c r="C5" s="334"/>
      <c r="D5" s="64">
        <v>2008</v>
      </c>
      <c r="E5" s="64">
        <v>2009</v>
      </c>
      <c r="F5" s="64">
        <v>2010</v>
      </c>
      <c r="G5" s="64">
        <v>2011</v>
      </c>
      <c r="H5" s="64">
        <v>2012</v>
      </c>
      <c r="I5" s="283"/>
    </row>
    <row r="6" spans="1:9" s="63" customFormat="1" ht="8.25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284"/>
    </row>
    <row r="7" spans="1:9" s="53" customFormat="1" ht="18.75" customHeight="1">
      <c r="A7" s="50" t="s">
        <v>11</v>
      </c>
      <c r="B7" s="66" t="s">
        <v>119</v>
      </c>
      <c r="C7" s="278">
        <f>(C8+C12+C17-C21)</f>
        <v>491528</v>
      </c>
      <c r="D7" s="235">
        <f>(D8+D12+D17)</f>
        <v>1982616</v>
      </c>
      <c r="E7" s="235">
        <f>(E8+E12+E17)</f>
        <v>1500000</v>
      </c>
      <c r="F7" s="235">
        <f>(F8+F12+F17)</f>
        <v>1000000</v>
      </c>
      <c r="G7" s="235">
        <f>(G8+G12+G17)</f>
        <v>500000</v>
      </c>
      <c r="H7" s="235">
        <f>(H8+H12+H17)</f>
        <v>0</v>
      </c>
      <c r="I7" s="285"/>
    </row>
    <row r="8" spans="1:9" s="51" customFormat="1" ht="16.5" customHeight="1">
      <c r="A8" s="56" t="s">
        <v>68</v>
      </c>
      <c r="B8" s="58" t="s">
        <v>142</v>
      </c>
      <c r="C8" s="279">
        <f>SUM(C9:C11)</f>
        <v>956518</v>
      </c>
      <c r="D8" s="236">
        <f>SUM(D9:D11)</f>
        <v>0</v>
      </c>
      <c r="E8" s="236">
        <f>SUM(E9:E11)</f>
        <v>1500000</v>
      </c>
      <c r="F8" s="236">
        <f>SUM(F9:F11)</f>
        <v>1000000</v>
      </c>
      <c r="G8" s="236">
        <f>SUM(G9:G11)</f>
        <v>500000</v>
      </c>
      <c r="H8" s="236">
        <f>SUM(H9:H11)</f>
        <v>0</v>
      </c>
      <c r="I8" s="286"/>
    </row>
    <row r="9" spans="1:9" s="51" customFormat="1" ht="15" customHeight="1">
      <c r="A9" s="61" t="s">
        <v>124</v>
      </c>
      <c r="B9" s="59" t="s">
        <v>77</v>
      </c>
      <c r="C9" s="279">
        <v>594338</v>
      </c>
      <c r="D9" s="236"/>
      <c r="E9" s="236"/>
      <c r="F9" s="236"/>
      <c r="G9" s="236"/>
      <c r="H9" s="236"/>
      <c r="I9" s="286"/>
    </row>
    <row r="10" spans="1:9" s="51" customFormat="1" ht="15" customHeight="1">
      <c r="A10" s="61" t="s">
        <v>125</v>
      </c>
      <c r="B10" s="59" t="s">
        <v>78</v>
      </c>
      <c r="C10" s="279">
        <v>362180</v>
      </c>
      <c r="D10" s="236"/>
      <c r="E10" s="236">
        <f>(D7-E21)</f>
        <v>1500000</v>
      </c>
      <c r="F10" s="236">
        <f>(E7-F21)</f>
        <v>1000000</v>
      </c>
      <c r="G10" s="236">
        <f>(F7-G21)</f>
        <v>500000</v>
      </c>
      <c r="H10" s="236">
        <f>(G7-H21)</f>
        <v>0</v>
      </c>
      <c r="I10" s="286"/>
    </row>
    <row r="11" spans="1:9" s="51" customFormat="1" ht="15" customHeight="1">
      <c r="A11" s="61" t="s">
        <v>126</v>
      </c>
      <c r="B11" s="59" t="s">
        <v>79</v>
      </c>
      <c r="C11" s="279">
        <v>0</v>
      </c>
      <c r="D11" s="236"/>
      <c r="E11" s="236"/>
      <c r="F11" s="236"/>
      <c r="G11" s="236"/>
      <c r="H11" s="236"/>
      <c r="I11" s="286"/>
    </row>
    <row r="12" spans="1:9" s="51" customFormat="1" ht="15.75" customHeight="1">
      <c r="A12" s="56" t="s">
        <v>69</v>
      </c>
      <c r="B12" s="58" t="s">
        <v>143</v>
      </c>
      <c r="C12" s="279">
        <f aca="true" t="shared" si="0" ref="C12:H12">SUM(C13:C16)</f>
        <v>194345</v>
      </c>
      <c r="D12" s="236">
        <f t="shared" si="0"/>
        <v>1982616</v>
      </c>
      <c r="E12" s="236">
        <f t="shared" si="0"/>
        <v>0</v>
      </c>
      <c r="F12" s="236">
        <f t="shared" si="0"/>
        <v>0</v>
      </c>
      <c r="G12" s="236">
        <f t="shared" si="0"/>
        <v>0</v>
      </c>
      <c r="H12" s="236">
        <f t="shared" si="0"/>
        <v>0</v>
      </c>
      <c r="I12" s="286"/>
    </row>
    <row r="13" spans="1:9" s="51" customFormat="1" ht="12" customHeight="1">
      <c r="A13" s="61" t="s">
        <v>127</v>
      </c>
      <c r="B13" s="59" t="s">
        <v>80</v>
      </c>
      <c r="C13" s="279">
        <v>194345</v>
      </c>
      <c r="D13" s="236">
        <v>0</v>
      </c>
      <c r="E13" s="236">
        <v>0</v>
      </c>
      <c r="F13" s="236">
        <v>0</v>
      </c>
      <c r="G13" s="236">
        <v>0</v>
      </c>
      <c r="H13" s="236">
        <v>0</v>
      </c>
      <c r="I13" s="286"/>
    </row>
    <row r="14" spans="1:9" s="51" customFormat="1" ht="15" customHeight="1">
      <c r="A14" s="61" t="s">
        <v>128</v>
      </c>
      <c r="B14" s="59" t="s">
        <v>81</v>
      </c>
      <c r="C14" s="279">
        <v>0</v>
      </c>
      <c r="D14" s="236">
        <v>1982616</v>
      </c>
      <c r="E14" s="236"/>
      <c r="F14" s="236">
        <v>0</v>
      </c>
      <c r="G14" s="236">
        <v>0</v>
      </c>
      <c r="H14" s="236">
        <v>0</v>
      </c>
      <c r="I14" s="286"/>
    </row>
    <row r="15" spans="1:9" s="51" customFormat="1" ht="12.75" customHeight="1">
      <c r="A15" s="61"/>
      <c r="B15" s="60" t="s">
        <v>82</v>
      </c>
      <c r="C15" s="279">
        <v>0</v>
      </c>
      <c r="D15" s="236">
        <v>0</v>
      </c>
      <c r="E15" s="236">
        <v>0</v>
      </c>
      <c r="F15" s="236">
        <v>0</v>
      </c>
      <c r="G15" s="236">
        <v>0</v>
      </c>
      <c r="H15" s="236">
        <v>0</v>
      </c>
      <c r="I15" s="286"/>
    </row>
    <row r="16" spans="1:9" s="51" customFormat="1" ht="12" customHeight="1">
      <c r="A16" s="61" t="s">
        <v>129</v>
      </c>
      <c r="B16" s="59" t="s">
        <v>67</v>
      </c>
      <c r="C16" s="279">
        <v>0</v>
      </c>
      <c r="D16" s="236">
        <v>0</v>
      </c>
      <c r="E16" s="236">
        <v>0</v>
      </c>
      <c r="F16" s="236">
        <v>0</v>
      </c>
      <c r="G16" s="236">
        <v>0</v>
      </c>
      <c r="H16" s="236">
        <v>0</v>
      </c>
      <c r="I16" s="286"/>
    </row>
    <row r="17" spans="1:9" s="51" customFormat="1" ht="14.25" customHeight="1">
      <c r="A17" s="56" t="s">
        <v>70</v>
      </c>
      <c r="B17" s="58" t="s">
        <v>83</v>
      </c>
      <c r="C17" s="280">
        <f>SUM(C18:C19)</f>
        <v>0</v>
      </c>
      <c r="D17" s="237">
        <f>SUM(D18:D19)</f>
        <v>0</v>
      </c>
      <c r="E17" s="237">
        <f>SUM(E18:E19)</f>
        <v>0</v>
      </c>
      <c r="F17" s="237">
        <f>SUM(F18:F19)</f>
        <v>0</v>
      </c>
      <c r="G17" s="237">
        <f>SUM(G18:G19)</f>
        <v>0</v>
      </c>
      <c r="H17" s="237">
        <f>SUM(H18:H19)</f>
        <v>0</v>
      </c>
      <c r="I17" s="287"/>
    </row>
    <row r="18" spans="1:9" s="51" customFormat="1" ht="12" customHeight="1">
      <c r="A18" s="61" t="s">
        <v>144</v>
      </c>
      <c r="B18" s="78" t="s">
        <v>146</v>
      </c>
      <c r="C18" s="281">
        <v>0</v>
      </c>
      <c r="D18" s="238">
        <v>0</v>
      </c>
      <c r="E18" s="238">
        <v>0</v>
      </c>
      <c r="F18" s="238">
        <v>0</v>
      </c>
      <c r="G18" s="238">
        <v>0</v>
      </c>
      <c r="H18" s="238">
        <v>0</v>
      </c>
      <c r="I18" s="289"/>
    </row>
    <row r="19" spans="1:9" s="51" customFormat="1" ht="12.75" customHeight="1">
      <c r="A19" s="61" t="s">
        <v>145</v>
      </c>
      <c r="B19" s="78" t="s">
        <v>147</v>
      </c>
      <c r="C19" s="281">
        <v>0</v>
      </c>
      <c r="D19" s="238">
        <v>0</v>
      </c>
      <c r="E19" s="238">
        <v>0</v>
      </c>
      <c r="F19" s="238">
        <v>0</v>
      </c>
      <c r="G19" s="238">
        <v>0</v>
      </c>
      <c r="H19" s="238">
        <v>0</v>
      </c>
      <c r="I19" s="289"/>
    </row>
    <row r="20" spans="1:10" s="53" customFormat="1" ht="18.75" customHeight="1">
      <c r="A20" s="50">
        <v>2</v>
      </c>
      <c r="B20" s="66" t="s">
        <v>140</v>
      </c>
      <c r="C20" s="235">
        <f aca="true" t="shared" si="1" ref="C20:H20">(C21+C25+C26)</f>
        <v>672164</v>
      </c>
      <c r="D20" s="235">
        <f t="shared" si="1"/>
        <v>609528</v>
      </c>
      <c r="E20" s="235">
        <f t="shared" si="1"/>
        <v>601616</v>
      </c>
      <c r="F20" s="235">
        <f t="shared" si="1"/>
        <v>590000</v>
      </c>
      <c r="G20" s="235">
        <f t="shared" si="1"/>
        <v>560000</v>
      </c>
      <c r="H20" s="235">
        <f t="shared" si="1"/>
        <v>530000</v>
      </c>
      <c r="I20" s="285"/>
      <c r="J20" s="240"/>
    </row>
    <row r="21" spans="1:9" s="53" customFormat="1" ht="18" customHeight="1">
      <c r="A21" s="50" t="s">
        <v>71</v>
      </c>
      <c r="B21" s="66" t="s">
        <v>139</v>
      </c>
      <c r="C21" s="278">
        <f>SUM(C22:C24)</f>
        <v>659335</v>
      </c>
      <c r="D21" s="235">
        <f>SUM(D22:D24)</f>
        <v>579528</v>
      </c>
      <c r="E21" s="235">
        <f>SUM(E22:E24)</f>
        <v>482616</v>
      </c>
      <c r="F21" s="235">
        <f>SUM(F22:F24)</f>
        <v>500000</v>
      </c>
      <c r="G21" s="235">
        <f>SUM(G22:G24)</f>
        <v>500000</v>
      </c>
      <c r="H21" s="235">
        <f>SUM(H22:H24)</f>
        <v>500000</v>
      </c>
      <c r="I21" s="285"/>
    </row>
    <row r="22" spans="1:10" s="51" customFormat="1" ht="15" customHeight="1">
      <c r="A22" s="61" t="s">
        <v>121</v>
      </c>
      <c r="B22" s="59" t="s">
        <v>132</v>
      </c>
      <c r="C22" s="278">
        <v>659335</v>
      </c>
      <c r="D22" s="236">
        <v>491528</v>
      </c>
      <c r="E22" s="236">
        <v>482616</v>
      </c>
      <c r="F22" s="236">
        <v>500000</v>
      </c>
      <c r="G22" s="236">
        <v>500000</v>
      </c>
      <c r="H22" s="236">
        <v>500000</v>
      </c>
      <c r="I22" s="286"/>
      <c r="J22" s="239"/>
    </row>
    <row r="23" spans="1:9" s="51" customFormat="1" ht="15" customHeight="1">
      <c r="A23" s="61" t="s">
        <v>122</v>
      </c>
      <c r="B23" s="59" t="s">
        <v>134</v>
      </c>
      <c r="C23" s="278">
        <v>0</v>
      </c>
      <c r="D23" s="236">
        <v>0</v>
      </c>
      <c r="E23" s="236">
        <v>0</v>
      </c>
      <c r="F23" s="236">
        <v>0</v>
      </c>
      <c r="G23" s="236">
        <v>0</v>
      </c>
      <c r="H23" s="236">
        <v>0</v>
      </c>
      <c r="I23" s="286"/>
    </row>
    <row r="24" spans="1:9" s="51" customFormat="1" ht="15" customHeight="1">
      <c r="A24" s="61" t="s">
        <v>123</v>
      </c>
      <c r="B24" s="59" t="s">
        <v>133</v>
      </c>
      <c r="C24" s="278">
        <v>0</v>
      </c>
      <c r="D24" s="236">
        <v>88000</v>
      </c>
      <c r="E24" s="236">
        <v>0</v>
      </c>
      <c r="F24" s="236">
        <v>0</v>
      </c>
      <c r="G24" s="236">
        <v>0</v>
      </c>
      <c r="H24" s="236">
        <v>0</v>
      </c>
      <c r="I24" s="286"/>
    </row>
    <row r="25" spans="1:9" s="51" customFormat="1" ht="15" customHeight="1">
      <c r="A25" s="56" t="s">
        <v>72</v>
      </c>
      <c r="B25" s="58" t="s">
        <v>131</v>
      </c>
      <c r="C25" s="278">
        <v>0</v>
      </c>
      <c r="D25" s="236">
        <v>0</v>
      </c>
      <c r="E25" s="236">
        <v>0</v>
      </c>
      <c r="F25" s="236">
        <v>0</v>
      </c>
      <c r="G25" s="236">
        <v>0</v>
      </c>
      <c r="H25" s="236">
        <v>0</v>
      </c>
      <c r="I25" s="286"/>
    </row>
    <row r="26" spans="1:9" s="77" customFormat="1" ht="14.25" customHeight="1">
      <c r="A26" s="56" t="s">
        <v>120</v>
      </c>
      <c r="B26" s="58" t="s">
        <v>130</v>
      </c>
      <c r="C26" s="278">
        <v>12829</v>
      </c>
      <c r="D26" s="236">
        <v>30000</v>
      </c>
      <c r="E26" s="236">
        <v>119000</v>
      </c>
      <c r="F26" s="236">
        <v>90000</v>
      </c>
      <c r="G26" s="236">
        <v>60000</v>
      </c>
      <c r="H26" s="236">
        <v>30000</v>
      </c>
      <c r="I26" s="286"/>
    </row>
    <row r="27" spans="1:9" s="53" customFormat="1" ht="18" customHeight="1">
      <c r="A27" s="50" t="s">
        <v>13</v>
      </c>
      <c r="B27" s="66" t="s">
        <v>84</v>
      </c>
      <c r="C27" s="293">
        <v>15888127</v>
      </c>
      <c r="D27" s="241">
        <f>1!E93</f>
        <v>16316345</v>
      </c>
      <c r="E27" s="241">
        <v>16580380</v>
      </c>
      <c r="F27" s="241">
        <v>16950200</v>
      </c>
      <c r="G27" s="241">
        <v>17020700</v>
      </c>
      <c r="H27" s="241">
        <v>17267100</v>
      </c>
      <c r="I27" s="290"/>
    </row>
    <row r="28" spans="1:9" s="72" customFormat="1" ht="16.5" customHeight="1">
      <c r="A28" s="50" t="s">
        <v>1</v>
      </c>
      <c r="B28" s="66" t="s">
        <v>99</v>
      </c>
      <c r="C28" s="293">
        <v>18057416</v>
      </c>
      <c r="D28" s="241">
        <f>2!E76</f>
        <v>17807433</v>
      </c>
      <c r="E28" s="241">
        <v>16567900</v>
      </c>
      <c r="F28" s="241">
        <v>16940000</v>
      </c>
      <c r="G28" s="241">
        <v>17010100</v>
      </c>
      <c r="H28" s="241">
        <v>17260050</v>
      </c>
      <c r="I28" s="290"/>
    </row>
    <row r="29" spans="1:9" s="72" customFormat="1" ht="18" customHeight="1">
      <c r="A29" s="50" t="s">
        <v>17</v>
      </c>
      <c r="B29" s="66" t="s">
        <v>100</v>
      </c>
      <c r="C29" s="241">
        <f aca="true" t="shared" si="2" ref="C29:H29">(C27-C28)</f>
        <v>-2169289</v>
      </c>
      <c r="D29" s="241">
        <f t="shared" si="2"/>
        <v>-1491088</v>
      </c>
      <c r="E29" s="241">
        <f t="shared" si="2"/>
        <v>12480</v>
      </c>
      <c r="F29" s="241">
        <f t="shared" si="2"/>
        <v>10200</v>
      </c>
      <c r="G29" s="241">
        <f t="shared" si="2"/>
        <v>10600</v>
      </c>
      <c r="H29" s="241">
        <f t="shared" si="2"/>
        <v>7050</v>
      </c>
      <c r="I29" s="290"/>
    </row>
    <row r="30" spans="1:9" s="53" customFormat="1" ht="18.75" customHeight="1">
      <c r="A30" s="50" t="s">
        <v>20</v>
      </c>
      <c r="B30" s="66" t="s">
        <v>85</v>
      </c>
      <c r="C30" s="243" t="s">
        <v>336</v>
      </c>
      <c r="D30" s="243" t="s">
        <v>336</v>
      </c>
      <c r="E30" s="243" t="s">
        <v>336</v>
      </c>
      <c r="F30" s="243" t="s">
        <v>336</v>
      </c>
      <c r="G30" s="243" t="s">
        <v>336</v>
      </c>
      <c r="H30" s="243" t="s">
        <v>336</v>
      </c>
      <c r="I30" s="285"/>
    </row>
    <row r="31" spans="1:9" s="51" customFormat="1" ht="15" customHeight="1">
      <c r="A31" s="56" t="s">
        <v>135</v>
      </c>
      <c r="B31" s="57" t="s">
        <v>141</v>
      </c>
      <c r="C31" s="242">
        <f>C7/C27*100</f>
        <v>3.0936812123921213</v>
      </c>
      <c r="D31" s="242">
        <f>D7/D27*100</f>
        <v>12.151103693872617</v>
      </c>
      <c r="E31" s="242">
        <f>E7/E27*100</f>
        <v>9.046837285997064</v>
      </c>
      <c r="F31" s="242">
        <f>F7/F27*100</f>
        <v>5.899635402532123</v>
      </c>
      <c r="G31" s="242">
        <f>G7/G27*100</f>
        <v>2.937599511183441</v>
      </c>
      <c r="H31" s="242">
        <f>H7/H27*100</f>
        <v>0</v>
      </c>
      <c r="I31" s="291"/>
    </row>
    <row r="32" spans="1:9" s="51" customFormat="1" ht="26.25" customHeight="1">
      <c r="A32" s="56" t="s">
        <v>136</v>
      </c>
      <c r="B32" s="57" t="s">
        <v>153</v>
      </c>
      <c r="C32" s="292">
        <f aca="true" t="shared" si="3" ref="C32:H32">(C7-C17)/C27*100</f>
        <v>3.0936812123921213</v>
      </c>
      <c r="D32" s="292">
        <f t="shared" si="3"/>
        <v>12.151103693872617</v>
      </c>
      <c r="E32" s="292">
        <f t="shared" si="3"/>
        <v>9.046837285997064</v>
      </c>
      <c r="F32" s="292">
        <f t="shared" si="3"/>
        <v>5.899635402532123</v>
      </c>
      <c r="G32" s="292">
        <f t="shared" si="3"/>
        <v>2.937599511183441</v>
      </c>
      <c r="H32" s="292">
        <f t="shared" si="3"/>
        <v>0</v>
      </c>
      <c r="I32" s="291"/>
    </row>
    <row r="33" spans="1:9" s="51" customFormat="1" ht="15" customHeight="1">
      <c r="A33" s="56" t="s">
        <v>137</v>
      </c>
      <c r="B33" s="57" t="s">
        <v>148</v>
      </c>
      <c r="C33" s="242">
        <f aca="true" t="shared" si="4" ref="C33:H33">C20/C27*100</f>
        <v>4.230605659181854</v>
      </c>
      <c r="D33" s="242">
        <f t="shared" si="4"/>
        <v>3.7356895799886556</v>
      </c>
      <c r="E33" s="242">
        <f t="shared" si="4"/>
        <v>3.6284813737682735</v>
      </c>
      <c r="F33" s="242">
        <f t="shared" si="4"/>
        <v>3.4807848874939524</v>
      </c>
      <c r="G33" s="242">
        <f t="shared" si="4"/>
        <v>3.2901114525254544</v>
      </c>
      <c r="H33" s="242">
        <f t="shared" si="4"/>
        <v>3.069421037695965</v>
      </c>
      <c r="I33" s="291"/>
    </row>
    <row r="34" spans="1:9" s="51" customFormat="1" ht="25.5" customHeight="1">
      <c r="A34" s="56" t="s">
        <v>138</v>
      </c>
      <c r="B34" s="57" t="s">
        <v>149</v>
      </c>
      <c r="C34" s="242">
        <f aca="true" t="shared" si="5" ref="C34:H34">(C21+C26)/C27*100</f>
        <v>4.230605659181854</v>
      </c>
      <c r="D34" s="242">
        <f t="shared" si="5"/>
        <v>3.7356895799886556</v>
      </c>
      <c r="E34" s="242">
        <f t="shared" si="5"/>
        <v>3.6284813737682735</v>
      </c>
      <c r="F34" s="242">
        <f t="shared" si="5"/>
        <v>3.4807848874939524</v>
      </c>
      <c r="G34" s="242">
        <f t="shared" si="5"/>
        <v>3.2901114525254544</v>
      </c>
      <c r="H34" s="242">
        <f t="shared" si="5"/>
        <v>3.069421037695965</v>
      </c>
      <c r="I34" s="291"/>
    </row>
  </sheetData>
  <mergeCells count="5">
    <mergeCell ref="A1:I1"/>
    <mergeCell ref="A4:A5"/>
    <mergeCell ref="B4:B5"/>
    <mergeCell ref="C4:C5"/>
    <mergeCell ref="D4:H4"/>
  </mergeCells>
  <printOptions horizontalCentered="1" verticalCentered="1"/>
  <pageMargins left="0.5905511811023623" right="0.5905511811023623" top="0.75" bottom="0.2" header="0.29" footer="0.18"/>
  <pageSetup horizontalDpi="600" verticalDpi="600" orientation="landscape" paperSize="9" r:id="rId3"/>
  <headerFooter alignWithMargins="0">
    <oddHeader>&amp;R&amp;9Załącznik nr &amp;A
do uchwały Rady Gminy nr ...............
z dnia ..............................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view="pageBreakPreview" zoomScale="80" zoomScaleNormal="75" zoomScaleSheetLayoutView="80" workbookViewId="0" topLeftCell="A4">
      <pane ySplit="3" topLeftCell="BM7" activePane="bottomLeft" state="frozen"/>
      <selection pane="topLeft" activeCell="A4" sqref="A4"/>
      <selection pane="bottomLeft" activeCell="E53" sqref="E53"/>
    </sheetView>
  </sheetViews>
  <sheetFormatPr defaultColWidth="9.00390625" defaultRowHeight="12.75"/>
  <cols>
    <col min="1" max="1" width="6.625" style="1" customWidth="1"/>
    <col min="2" max="2" width="9.75390625" style="1" customWidth="1"/>
    <col min="3" max="3" width="7.875" style="1" hidden="1" customWidth="1"/>
    <col min="4" max="4" width="27.75390625" style="1" customWidth="1"/>
    <col min="5" max="6" width="11.625" style="1" customWidth="1"/>
    <col min="7" max="7" width="10.375" style="1" customWidth="1"/>
    <col min="8" max="8" width="12.25390625" style="1" customWidth="1"/>
    <col min="9" max="9" width="8.875" style="1" customWidth="1"/>
    <col min="10" max="11" width="10.625" style="1" customWidth="1"/>
    <col min="12" max="12" width="10.00390625" style="1" customWidth="1"/>
    <col min="13" max="13" width="11.75390625" style="1" customWidth="1"/>
  </cols>
  <sheetData>
    <row r="1" spans="1:13" ht="18">
      <c r="A1" s="307" t="s">
        <v>390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7" ht="18">
      <c r="A2" s="3"/>
      <c r="B2" s="3"/>
      <c r="C2" s="3"/>
      <c r="D2" s="3"/>
      <c r="E2" s="3"/>
      <c r="F2" s="3"/>
      <c r="G2" s="3"/>
    </row>
    <row r="3" spans="1:13" ht="12.75">
      <c r="A3" s="47"/>
      <c r="B3" s="47"/>
      <c r="C3" s="47"/>
      <c r="D3" s="47"/>
      <c r="E3" s="47"/>
      <c r="F3" s="47"/>
      <c r="H3" s="15"/>
      <c r="I3" s="15"/>
      <c r="J3" s="15"/>
      <c r="K3" s="15"/>
      <c r="L3" s="15"/>
      <c r="M3" s="49" t="s">
        <v>54</v>
      </c>
    </row>
    <row r="4" spans="1:13" s="51" customFormat="1" ht="18.75" customHeight="1">
      <c r="A4" s="308" t="s">
        <v>2</v>
      </c>
      <c r="B4" s="308" t="s">
        <v>3</v>
      </c>
      <c r="C4" s="308" t="s">
        <v>103</v>
      </c>
      <c r="D4" s="308" t="s">
        <v>16</v>
      </c>
      <c r="E4" s="308" t="s">
        <v>152</v>
      </c>
      <c r="F4" s="308" t="s">
        <v>66</v>
      </c>
      <c r="G4" s="308"/>
      <c r="H4" s="308"/>
      <c r="I4" s="308"/>
      <c r="J4" s="308"/>
      <c r="K4" s="308"/>
      <c r="L4" s="308"/>
      <c r="M4" s="308"/>
    </row>
    <row r="5" spans="1:13" s="51" customFormat="1" ht="20.25" customHeight="1">
      <c r="A5" s="308"/>
      <c r="B5" s="308"/>
      <c r="C5" s="308"/>
      <c r="D5" s="308"/>
      <c r="E5" s="308"/>
      <c r="F5" s="308" t="s">
        <v>34</v>
      </c>
      <c r="G5" s="308" t="s">
        <v>6</v>
      </c>
      <c r="H5" s="308"/>
      <c r="I5" s="308"/>
      <c r="J5" s="308"/>
      <c r="K5" s="308"/>
      <c r="L5" s="308"/>
      <c r="M5" s="308" t="s">
        <v>37</v>
      </c>
    </row>
    <row r="6" spans="1:13" s="51" customFormat="1" ht="95.25" customHeight="1">
      <c r="A6" s="308"/>
      <c r="B6" s="308"/>
      <c r="C6" s="308"/>
      <c r="D6" s="308"/>
      <c r="E6" s="308"/>
      <c r="F6" s="308"/>
      <c r="G6" s="64" t="s">
        <v>75</v>
      </c>
      <c r="H6" s="64" t="s">
        <v>338</v>
      </c>
      <c r="I6" s="64" t="s">
        <v>73</v>
      </c>
      <c r="J6" s="64" t="s">
        <v>105</v>
      </c>
      <c r="K6" s="64" t="s">
        <v>428</v>
      </c>
      <c r="L6" s="64" t="s">
        <v>157</v>
      </c>
      <c r="M6" s="308"/>
    </row>
    <row r="7" spans="1:13" s="51" customFormat="1" ht="6" customHeight="1">
      <c r="A7" s="52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/>
      <c r="L7" s="52">
        <v>11</v>
      </c>
      <c r="M7" s="52">
        <v>12</v>
      </c>
    </row>
    <row r="8" spans="1:13" s="51" customFormat="1" ht="6" customHeight="1" hidden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s="77" customFormat="1" ht="12.75">
      <c r="A9" s="79" t="s">
        <v>154</v>
      </c>
      <c r="B9" s="79"/>
      <c r="C9" s="79"/>
      <c r="D9" s="170" t="s">
        <v>243</v>
      </c>
      <c r="E9" s="87">
        <f>(F9+M9)</f>
        <v>1269300</v>
      </c>
      <c r="F9" s="87">
        <f aca="true" t="shared" si="0" ref="F9:F76">SUM(G9:L9)</f>
        <v>59300</v>
      </c>
      <c r="G9" s="87">
        <f aca="true" t="shared" si="1" ref="G9:M9">SUM(G10:G12)</f>
        <v>0</v>
      </c>
      <c r="H9" s="87">
        <f t="shared" si="1"/>
        <v>0</v>
      </c>
      <c r="I9" s="87">
        <f t="shared" si="1"/>
        <v>0</v>
      </c>
      <c r="J9" s="87">
        <f t="shared" si="1"/>
        <v>0</v>
      </c>
      <c r="K9" s="87">
        <f>SUM(K10:K12)</f>
        <v>0</v>
      </c>
      <c r="L9" s="87">
        <f t="shared" si="1"/>
        <v>59300</v>
      </c>
      <c r="M9" s="87">
        <f t="shared" si="1"/>
        <v>1210000</v>
      </c>
    </row>
    <row r="10" spans="1:13" s="51" customFormat="1" ht="22.5">
      <c r="A10" s="81"/>
      <c r="B10" s="81" t="s">
        <v>155</v>
      </c>
      <c r="C10" s="81"/>
      <c r="D10" s="171" t="s">
        <v>244</v>
      </c>
      <c r="E10" s="83">
        <f aca="true" t="shared" si="2" ref="E10:E76">(F10+M10)</f>
        <v>1210000</v>
      </c>
      <c r="F10" s="83">
        <f t="shared" si="0"/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146">
        <v>1210000</v>
      </c>
    </row>
    <row r="11" spans="1:13" s="51" customFormat="1" ht="12.75">
      <c r="A11" s="81"/>
      <c r="B11" s="81" t="s">
        <v>156</v>
      </c>
      <c r="C11" s="81"/>
      <c r="D11" s="171" t="s">
        <v>245</v>
      </c>
      <c r="E11" s="83">
        <f t="shared" si="2"/>
        <v>4300</v>
      </c>
      <c r="F11" s="83">
        <f t="shared" si="0"/>
        <v>4300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4300</v>
      </c>
      <c r="M11" s="83">
        <v>0</v>
      </c>
    </row>
    <row r="12" spans="1:13" s="51" customFormat="1" ht="12.75">
      <c r="A12" s="81"/>
      <c r="B12" s="81" t="s">
        <v>158</v>
      </c>
      <c r="C12" s="81"/>
      <c r="D12" s="171" t="s">
        <v>159</v>
      </c>
      <c r="E12" s="83">
        <f t="shared" si="2"/>
        <v>55000</v>
      </c>
      <c r="F12" s="83">
        <f t="shared" si="0"/>
        <v>55000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55000</v>
      </c>
      <c r="M12" s="83">
        <v>0</v>
      </c>
    </row>
    <row r="13" spans="1:13" s="77" customFormat="1" ht="24.75" customHeight="1">
      <c r="A13" s="85" t="s">
        <v>160</v>
      </c>
      <c r="B13" s="85"/>
      <c r="C13" s="85"/>
      <c r="D13" s="172" t="s">
        <v>246</v>
      </c>
      <c r="E13" s="86">
        <f t="shared" si="2"/>
        <v>212000</v>
      </c>
      <c r="F13" s="86">
        <f t="shared" si="0"/>
        <v>212000</v>
      </c>
      <c r="G13" s="86">
        <f aca="true" t="shared" si="3" ref="G13:M13">SUM(G14)</f>
        <v>0</v>
      </c>
      <c r="H13" s="86">
        <f t="shared" si="3"/>
        <v>0</v>
      </c>
      <c r="I13" s="86">
        <f t="shared" si="3"/>
        <v>212000</v>
      </c>
      <c r="J13" s="86">
        <f t="shared" si="3"/>
        <v>0</v>
      </c>
      <c r="K13" s="86">
        <f t="shared" si="3"/>
        <v>0</v>
      </c>
      <c r="L13" s="86">
        <f t="shared" si="3"/>
        <v>0</v>
      </c>
      <c r="M13" s="86">
        <f t="shared" si="3"/>
        <v>0</v>
      </c>
    </row>
    <row r="14" spans="1:13" s="51" customFormat="1" ht="12.75">
      <c r="A14" s="81"/>
      <c r="B14" s="81" t="s">
        <v>161</v>
      </c>
      <c r="C14" s="81"/>
      <c r="D14" s="171" t="s">
        <v>162</v>
      </c>
      <c r="E14" s="83">
        <f t="shared" si="2"/>
        <v>212000</v>
      </c>
      <c r="F14" s="83">
        <f t="shared" si="0"/>
        <v>212000</v>
      </c>
      <c r="G14" s="83">
        <v>0</v>
      </c>
      <c r="H14" s="83">
        <v>0</v>
      </c>
      <c r="I14" s="146">
        <v>212000</v>
      </c>
      <c r="J14" s="83">
        <v>0</v>
      </c>
      <c r="K14" s="83">
        <v>0</v>
      </c>
      <c r="L14" s="83">
        <v>0</v>
      </c>
      <c r="M14" s="83">
        <v>0</v>
      </c>
    </row>
    <row r="15" spans="1:13" s="77" customFormat="1" ht="12.75">
      <c r="A15" s="85" t="s">
        <v>163</v>
      </c>
      <c r="B15" s="85"/>
      <c r="C15" s="85"/>
      <c r="D15" s="172" t="s">
        <v>247</v>
      </c>
      <c r="E15" s="86">
        <f t="shared" si="2"/>
        <v>16800</v>
      </c>
      <c r="F15" s="86">
        <f t="shared" si="0"/>
        <v>16800</v>
      </c>
      <c r="G15" s="86">
        <f aca="true" t="shared" si="4" ref="G15:M15">SUM(G16)</f>
        <v>0</v>
      </c>
      <c r="H15" s="86">
        <f t="shared" si="4"/>
        <v>0</v>
      </c>
      <c r="I15" s="86">
        <f t="shared" si="4"/>
        <v>0</v>
      </c>
      <c r="J15" s="86">
        <f t="shared" si="4"/>
        <v>0</v>
      </c>
      <c r="K15" s="86">
        <f t="shared" si="4"/>
        <v>0</v>
      </c>
      <c r="L15" s="86">
        <f t="shared" si="4"/>
        <v>16800</v>
      </c>
      <c r="M15" s="86">
        <f t="shared" si="4"/>
        <v>0</v>
      </c>
    </row>
    <row r="16" spans="1:13" s="51" customFormat="1" ht="12.75">
      <c r="A16" s="81"/>
      <c r="B16" s="81" t="s">
        <v>164</v>
      </c>
      <c r="C16" s="81"/>
      <c r="D16" s="171" t="s">
        <v>159</v>
      </c>
      <c r="E16" s="83">
        <f t="shared" si="2"/>
        <v>16800</v>
      </c>
      <c r="F16" s="83">
        <f t="shared" si="0"/>
        <v>16800</v>
      </c>
      <c r="G16" s="83">
        <v>0</v>
      </c>
      <c r="H16" s="83">
        <v>0</v>
      </c>
      <c r="I16" s="83">
        <v>0</v>
      </c>
      <c r="J16" s="83"/>
      <c r="K16" s="83"/>
      <c r="L16" s="83">
        <v>16800</v>
      </c>
      <c r="M16" s="83"/>
    </row>
    <row r="17" spans="1:13" s="77" customFormat="1" ht="12.75">
      <c r="A17" s="85" t="s">
        <v>165</v>
      </c>
      <c r="B17" s="85"/>
      <c r="C17" s="85"/>
      <c r="D17" s="172" t="s">
        <v>248</v>
      </c>
      <c r="E17" s="86">
        <f t="shared" si="2"/>
        <v>2220000</v>
      </c>
      <c r="F17" s="86">
        <f t="shared" si="0"/>
        <v>400000</v>
      </c>
      <c r="G17" s="86">
        <f aca="true" t="shared" si="5" ref="G17:M17">SUM(G18)</f>
        <v>32000</v>
      </c>
      <c r="H17" s="86">
        <f t="shared" si="5"/>
        <v>0</v>
      </c>
      <c r="I17" s="86">
        <f t="shared" si="5"/>
        <v>0</v>
      </c>
      <c r="J17" s="86">
        <f t="shared" si="5"/>
        <v>0</v>
      </c>
      <c r="K17" s="86">
        <f t="shared" si="5"/>
        <v>0</v>
      </c>
      <c r="L17" s="86">
        <f t="shared" si="5"/>
        <v>368000</v>
      </c>
      <c r="M17" s="86">
        <f t="shared" si="5"/>
        <v>1820000</v>
      </c>
    </row>
    <row r="18" spans="1:13" s="51" customFormat="1" ht="12.75">
      <c r="A18" s="81"/>
      <c r="B18" s="81" t="s">
        <v>166</v>
      </c>
      <c r="C18" s="81"/>
      <c r="D18" s="171" t="s">
        <v>167</v>
      </c>
      <c r="E18" s="83">
        <f t="shared" si="2"/>
        <v>2220000</v>
      </c>
      <c r="F18" s="83">
        <f t="shared" si="0"/>
        <v>400000</v>
      </c>
      <c r="G18" s="83">
        <v>32000</v>
      </c>
      <c r="H18" s="83"/>
      <c r="I18" s="83"/>
      <c r="J18" s="83"/>
      <c r="K18" s="83"/>
      <c r="L18" s="83">
        <v>368000</v>
      </c>
      <c r="M18" s="83">
        <v>1820000</v>
      </c>
    </row>
    <row r="19" spans="1:13" s="77" customFormat="1" ht="14.25" customHeight="1">
      <c r="A19" s="85" t="s">
        <v>168</v>
      </c>
      <c r="B19" s="85"/>
      <c r="C19" s="85"/>
      <c r="D19" s="172" t="s">
        <v>249</v>
      </c>
      <c r="E19" s="86">
        <f t="shared" si="2"/>
        <v>662600</v>
      </c>
      <c r="F19" s="86">
        <f t="shared" si="0"/>
        <v>212600</v>
      </c>
      <c r="G19" s="86">
        <f aca="true" t="shared" si="6" ref="G19:M19">SUM(G20)</f>
        <v>1000</v>
      </c>
      <c r="H19" s="86">
        <f t="shared" si="6"/>
        <v>0</v>
      </c>
      <c r="I19" s="86">
        <f t="shared" si="6"/>
        <v>0</v>
      </c>
      <c r="J19" s="86">
        <f t="shared" si="6"/>
        <v>0</v>
      </c>
      <c r="K19" s="86">
        <f t="shared" si="6"/>
        <v>0</v>
      </c>
      <c r="L19" s="86">
        <f t="shared" si="6"/>
        <v>211600</v>
      </c>
      <c r="M19" s="86">
        <f t="shared" si="6"/>
        <v>450000</v>
      </c>
    </row>
    <row r="20" spans="1:13" s="51" customFormat="1" ht="22.5" customHeight="1">
      <c r="A20" s="81"/>
      <c r="B20" s="81" t="s">
        <v>169</v>
      </c>
      <c r="C20" s="81"/>
      <c r="D20" s="171" t="s">
        <v>170</v>
      </c>
      <c r="E20" s="83">
        <f t="shared" si="2"/>
        <v>662600</v>
      </c>
      <c r="F20" s="83">
        <f t="shared" si="0"/>
        <v>212600</v>
      </c>
      <c r="G20" s="83">
        <v>1000</v>
      </c>
      <c r="H20" s="83"/>
      <c r="I20" s="83"/>
      <c r="J20" s="83"/>
      <c r="K20" s="83"/>
      <c r="L20" s="83">
        <v>211600</v>
      </c>
      <c r="M20" s="83">
        <v>450000</v>
      </c>
    </row>
    <row r="21" spans="1:13" s="77" customFormat="1" ht="12.75">
      <c r="A21" s="85" t="s">
        <v>171</v>
      </c>
      <c r="B21" s="85"/>
      <c r="C21" s="85"/>
      <c r="D21" s="172" t="s">
        <v>250</v>
      </c>
      <c r="E21" s="86">
        <f t="shared" si="2"/>
        <v>100000</v>
      </c>
      <c r="F21" s="86">
        <f t="shared" si="0"/>
        <v>100000</v>
      </c>
      <c r="G21" s="86">
        <f aca="true" t="shared" si="7" ref="G21:M21">SUM(G22)</f>
        <v>0</v>
      </c>
      <c r="H21" s="86">
        <f t="shared" si="7"/>
        <v>0</v>
      </c>
      <c r="I21" s="86">
        <f t="shared" si="7"/>
        <v>0</v>
      </c>
      <c r="J21" s="86">
        <f t="shared" si="7"/>
        <v>0</v>
      </c>
      <c r="K21" s="86">
        <f t="shared" si="7"/>
        <v>0</v>
      </c>
      <c r="L21" s="86">
        <f t="shared" si="7"/>
        <v>100000</v>
      </c>
      <c r="M21" s="86">
        <f t="shared" si="7"/>
        <v>0</v>
      </c>
    </row>
    <row r="22" spans="1:13" s="51" customFormat="1" ht="15.75" customHeight="1">
      <c r="A22" s="81"/>
      <c r="B22" s="81" t="s">
        <v>172</v>
      </c>
      <c r="C22" s="81"/>
      <c r="D22" s="171" t="s">
        <v>173</v>
      </c>
      <c r="E22" s="83">
        <f t="shared" si="2"/>
        <v>100000</v>
      </c>
      <c r="F22" s="83">
        <f t="shared" si="0"/>
        <v>100000</v>
      </c>
      <c r="G22" s="83"/>
      <c r="H22" s="83"/>
      <c r="I22" s="83"/>
      <c r="J22" s="83"/>
      <c r="K22" s="83"/>
      <c r="L22" s="83">
        <v>100000</v>
      </c>
      <c r="M22" s="83">
        <v>0</v>
      </c>
    </row>
    <row r="23" spans="1:13" s="77" customFormat="1" ht="12.75">
      <c r="A23" s="85" t="s">
        <v>174</v>
      </c>
      <c r="B23" s="85"/>
      <c r="C23" s="85"/>
      <c r="D23" s="172" t="s">
        <v>251</v>
      </c>
      <c r="E23" s="86">
        <f t="shared" si="2"/>
        <v>1685536</v>
      </c>
      <c r="F23" s="86">
        <f t="shared" si="0"/>
        <v>1546826</v>
      </c>
      <c r="G23" s="86">
        <f aca="true" t="shared" si="8" ref="G23:M23">SUM(G24:G28)</f>
        <v>978592</v>
      </c>
      <c r="H23" s="86">
        <f t="shared" si="8"/>
        <v>190484</v>
      </c>
      <c r="I23" s="86">
        <f t="shared" si="8"/>
        <v>0</v>
      </c>
      <c r="J23" s="86">
        <f t="shared" si="8"/>
        <v>0</v>
      </c>
      <c r="K23" s="86">
        <f>SUM(K24:K28)</f>
        <v>0</v>
      </c>
      <c r="L23" s="86">
        <f t="shared" si="8"/>
        <v>377750</v>
      </c>
      <c r="M23" s="86">
        <f t="shared" si="8"/>
        <v>138710</v>
      </c>
    </row>
    <row r="24" spans="1:13" s="51" customFormat="1" ht="12.75">
      <c r="A24" s="81"/>
      <c r="B24" s="81" t="s">
        <v>175</v>
      </c>
      <c r="C24" s="81"/>
      <c r="D24" s="171" t="s">
        <v>176</v>
      </c>
      <c r="E24" s="83">
        <f t="shared" si="2"/>
        <v>78326</v>
      </c>
      <c r="F24" s="83">
        <f t="shared" si="0"/>
        <v>78326</v>
      </c>
      <c r="G24" s="83">
        <f>5!G8</f>
        <v>65392</v>
      </c>
      <c r="H24" s="83">
        <f>5!H8</f>
        <v>12784</v>
      </c>
      <c r="I24" s="83"/>
      <c r="J24" s="83"/>
      <c r="K24" s="83"/>
      <c r="L24" s="83">
        <f>5!J8</f>
        <v>150</v>
      </c>
      <c r="M24" s="83">
        <v>0</v>
      </c>
    </row>
    <row r="25" spans="1:13" s="51" customFormat="1" ht="12.75">
      <c r="A25" s="81"/>
      <c r="B25" s="81" t="s">
        <v>177</v>
      </c>
      <c r="C25" s="81"/>
      <c r="D25" s="171" t="s">
        <v>178</v>
      </c>
      <c r="E25" s="83">
        <f t="shared" si="2"/>
        <v>62800</v>
      </c>
      <c r="F25" s="83">
        <f t="shared" si="0"/>
        <v>62800</v>
      </c>
      <c r="G25" s="83"/>
      <c r="H25" s="83"/>
      <c r="I25" s="83"/>
      <c r="J25" s="83"/>
      <c r="K25" s="83"/>
      <c r="L25" s="83">
        <v>62800</v>
      </c>
      <c r="M25" s="83">
        <v>0</v>
      </c>
    </row>
    <row r="26" spans="1:13" s="51" customFormat="1" ht="12.75">
      <c r="A26" s="81"/>
      <c r="B26" s="81" t="s">
        <v>179</v>
      </c>
      <c r="C26" s="81"/>
      <c r="D26" s="171" t="s">
        <v>180</v>
      </c>
      <c r="E26" s="83">
        <f t="shared" si="2"/>
        <v>1507410</v>
      </c>
      <c r="F26" s="83">
        <f t="shared" si="0"/>
        <v>1368700</v>
      </c>
      <c r="G26" s="146">
        <v>913200</v>
      </c>
      <c r="H26" s="146">
        <v>177700</v>
      </c>
      <c r="I26" s="83"/>
      <c r="J26" s="83"/>
      <c r="K26" s="83"/>
      <c r="L26" s="83">
        <v>277800</v>
      </c>
      <c r="M26" s="83">
        <v>138710</v>
      </c>
    </row>
    <row r="27" spans="1:13" s="51" customFormat="1" ht="22.5">
      <c r="A27" s="81"/>
      <c r="B27" s="81" t="s">
        <v>182</v>
      </c>
      <c r="C27" s="81"/>
      <c r="D27" s="171" t="s">
        <v>183</v>
      </c>
      <c r="E27" s="83">
        <f t="shared" si="2"/>
        <v>14000</v>
      </c>
      <c r="F27" s="83">
        <f t="shared" si="0"/>
        <v>14000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14000</v>
      </c>
      <c r="M27" s="83">
        <v>0</v>
      </c>
    </row>
    <row r="28" spans="1:13" s="51" customFormat="1" ht="12.75">
      <c r="A28" s="81"/>
      <c r="B28" s="81" t="s">
        <v>181</v>
      </c>
      <c r="C28" s="81"/>
      <c r="D28" s="171" t="s">
        <v>159</v>
      </c>
      <c r="E28" s="83">
        <f t="shared" si="2"/>
        <v>23000</v>
      </c>
      <c r="F28" s="83">
        <f t="shared" si="0"/>
        <v>23000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23000</v>
      </c>
      <c r="M28" s="83">
        <v>0</v>
      </c>
    </row>
    <row r="29" spans="1:13" s="77" customFormat="1" ht="36" customHeight="1">
      <c r="A29" s="85" t="s">
        <v>184</v>
      </c>
      <c r="B29" s="85"/>
      <c r="C29" s="85"/>
      <c r="D29" s="172" t="s">
        <v>252</v>
      </c>
      <c r="E29" s="86">
        <f t="shared" si="2"/>
        <v>1449</v>
      </c>
      <c r="F29" s="86">
        <f t="shared" si="0"/>
        <v>1449</v>
      </c>
      <c r="G29" s="86">
        <f aca="true" t="shared" si="9" ref="G29:M29">SUM(G30)</f>
        <v>0</v>
      </c>
      <c r="H29" s="86">
        <f t="shared" si="9"/>
        <v>0</v>
      </c>
      <c r="I29" s="86">
        <f t="shared" si="9"/>
        <v>0</v>
      </c>
      <c r="J29" s="86">
        <f t="shared" si="9"/>
        <v>0</v>
      </c>
      <c r="K29" s="86">
        <f t="shared" si="9"/>
        <v>0</v>
      </c>
      <c r="L29" s="86">
        <f t="shared" si="9"/>
        <v>1449</v>
      </c>
      <c r="M29" s="86">
        <f t="shared" si="9"/>
        <v>0</v>
      </c>
    </row>
    <row r="30" spans="1:13" s="51" customFormat="1" ht="24.75" customHeight="1">
      <c r="A30" s="81"/>
      <c r="B30" s="81" t="s">
        <v>185</v>
      </c>
      <c r="C30" s="81"/>
      <c r="D30" s="171" t="s">
        <v>253</v>
      </c>
      <c r="E30" s="83">
        <f t="shared" si="2"/>
        <v>1449</v>
      </c>
      <c r="F30" s="83">
        <f t="shared" si="0"/>
        <v>1449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f>5!J18</f>
        <v>1449</v>
      </c>
      <c r="M30" s="83">
        <v>0</v>
      </c>
    </row>
    <row r="31" spans="1:13" s="77" customFormat="1" ht="22.5" customHeight="1">
      <c r="A31" s="85" t="s">
        <v>186</v>
      </c>
      <c r="B31" s="85"/>
      <c r="C31" s="85"/>
      <c r="D31" s="172" t="s">
        <v>254</v>
      </c>
      <c r="E31" s="86">
        <f t="shared" si="2"/>
        <v>125530</v>
      </c>
      <c r="F31" s="86">
        <f t="shared" si="0"/>
        <v>125530</v>
      </c>
      <c r="G31" s="86">
        <f aca="true" t="shared" si="10" ref="G31:M31">SUM(G32:G34)</f>
        <v>35530</v>
      </c>
      <c r="H31" s="86">
        <f t="shared" si="10"/>
        <v>1200</v>
      </c>
      <c r="I31" s="86">
        <f t="shared" si="10"/>
        <v>0</v>
      </c>
      <c r="J31" s="86">
        <f t="shared" si="10"/>
        <v>0</v>
      </c>
      <c r="K31" s="86">
        <f>SUM(K32:K34)</f>
        <v>0</v>
      </c>
      <c r="L31" s="86">
        <f t="shared" si="10"/>
        <v>88800</v>
      </c>
      <c r="M31" s="86">
        <f t="shared" si="10"/>
        <v>0</v>
      </c>
    </row>
    <row r="32" spans="1:13" s="51" customFormat="1" ht="12.75">
      <c r="A32" s="81"/>
      <c r="B32" s="81" t="s">
        <v>187</v>
      </c>
      <c r="C32" s="81"/>
      <c r="D32" s="171" t="s">
        <v>188</v>
      </c>
      <c r="E32" s="83">
        <f t="shared" si="2"/>
        <v>120000</v>
      </c>
      <c r="F32" s="83">
        <f t="shared" si="0"/>
        <v>120000</v>
      </c>
      <c r="G32" s="83">
        <v>35000</v>
      </c>
      <c r="H32" s="131">
        <v>1200</v>
      </c>
      <c r="I32" s="83">
        <v>0</v>
      </c>
      <c r="J32" s="83">
        <v>0</v>
      </c>
      <c r="K32" s="83">
        <v>0</v>
      </c>
      <c r="L32" s="83">
        <v>83800</v>
      </c>
      <c r="M32" s="83">
        <v>0</v>
      </c>
    </row>
    <row r="33" spans="1:13" s="51" customFormat="1" ht="12.75">
      <c r="A33" s="81"/>
      <c r="B33" s="81" t="s">
        <v>189</v>
      </c>
      <c r="C33" s="81"/>
      <c r="D33" s="171" t="s">
        <v>190</v>
      </c>
      <c r="E33" s="83">
        <f t="shared" si="2"/>
        <v>530</v>
      </c>
      <c r="F33" s="83">
        <f t="shared" si="0"/>
        <v>530</v>
      </c>
      <c r="G33" s="83">
        <v>530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</row>
    <row r="34" spans="1:13" s="51" customFormat="1" ht="12.75">
      <c r="A34" s="81"/>
      <c r="B34" s="81" t="s">
        <v>396</v>
      </c>
      <c r="C34" s="81"/>
      <c r="D34" s="171" t="s">
        <v>397</v>
      </c>
      <c r="E34" s="83">
        <f>(F34+M34)</f>
        <v>5000</v>
      </c>
      <c r="F34" s="83">
        <f>SUM(G34:L34)</f>
        <v>5000</v>
      </c>
      <c r="G34" s="83"/>
      <c r="H34" s="83"/>
      <c r="I34" s="83"/>
      <c r="J34" s="83"/>
      <c r="K34" s="83"/>
      <c r="L34" s="83">
        <v>5000</v>
      </c>
      <c r="M34" s="83"/>
    </row>
    <row r="35" spans="1:13" s="77" customFormat="1" ht="60.75" customHeight="1">
      <c r="A35" s="85" t="s">
        <v>191</v>
      </c>
      <c r="B35" s="85"/>
      <c r="C35" s="85"/>
      <c r="D35" s="172" t="s">
        <v>255</v>
      </c>
      <c r="E35" s="86">
        <f t="shared" si="2"/>
        <v>71200</v>
      </c>
      <c r="F35" s="86">
        <f t="shared" si="0"/>
        <v>71200</v>
      </c>
      <c r="G35" s="86">
        <f aca="true" t="shared" si="11" ref="G35:M35">SUM(G36)</f>
        <v>0</v>
      </c>
      <c r="H35" s="86">
        <f t="shared" si="11"/>
        <v>0</v>
      </c>
      <c r="I35" s="86">
        <f t="shared" si="11"/>
        <v>0</v>
      </c>
      <c r="J35" s="86">
        <f t="shared" si="11"/>
        <v>0</v>
      </c>
      <c r="K35" s="86">
        <f t="shared" si="11"/>
        <v>0</v>
      </c>
      <c r="L35" s="86">
        <f t="shared" si="11"/>
        <v>71200</v>
      </c>
      <c r="M35" s="86">
        <f t="shared" si="11"/>
        <v>0</v>
      </c>
    </row>
    <row r="36" spans="1:13" s="51" customFormat="1" ht="24" customHeight="1">
      <c r="A36" s="81"/>
      <c r="B36" s="81" t="s">
        <v>192</v>
      </c>
      <c r="C36" s="81"/>
      <c r="D36" s="171" t="s">
        <v>256</v>
      </c>
      <c r="E36" s="83">
        <f t="shared" si="2"/>
        <v>71200</v>
      </c>
      <c r="F36" s="83">
        <f t="shared" si="0"/>
        <v>71200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71200</v>
      </c>
      <c r="M36" s="83">
        <v>0</v>
      </c>
    </row>
    <row r="37" spans="1:13" s="77" customFormat="1" ht="15.75" customHeight="1">
      <c r="A37" s="85" t="s">
        <v>193</v>
      </c>
      <c r="B37" s="85"/>
      <c r="C37" s="85"/>
      <c r="D37" s="172" t="s">
        <v>257</v>
      </c>
      <c r="E37" s="86">
        <f t="shared" si="2"/>
        <v>118000</v>
      </c>
      <c r="F37" s="86">
        <f t="shared" si="0"/>
        <v>118000</v>
      </c>
      <c r="G37" s="86">
        <f aca="true" t="shared" si="12" ref="G37:M37">SUM(G38:G39)</f>
        <v>0</v>
      </c>
      <c r="H37" s="86">
        <f t="shared" si="12"/>
        <v>0</v>
      </c>
      <c r="I37" s="86">
        <f t="shared" si="12"/>
        <v>0</v>
      </c>
      <c r="J37" s="86">
        <f t="shared" si="12"/>
        <v>30000</v>
      </c>
      <c r="K37" s="86">
        <f>SUM(K38:K39)</f>
        <v>88000</v>
      </c>
      <c r="L37" s="86">
        <f t="shared" si="12"/>
        <v>0</v>
      </c>
      <c r="M37" s="86">
        <f t="shared" si="12"/>
        <v>0</v>
      </c>
    </row>
    <row r="38" spans="1:13" s="51" customFormat="1" ht="35.25" customHeight="1">
      <c r="A38" s="81"/>
      <c r="B38" s="81" t="s">
        <v>194</v>
      </c>
      <c r="C38" s="81"/>
      <c r="D38" s="171" t="s">
        <v>195</v>
      </c>
      <c r="E38" s="83">
        <f t="shared" si="2"/>
        <v>30000</v>
      </c>
      <c r="F38" s="83">
        <f t="shared" si="0"/>
        <v>30000</v>
      </c>
      <c r="G38" s="83">
        <v>0</v>
      </c>
      <c r="H38" s="83">
        <v>0</v>
      </c>
      <c r="I38" s="83">
        <v>0</v>
      </c>
      <c r="J38" s="146">
        <v>30000</v>
      </c>
      <c r="K38" s="146"/>
      <c r="L38" s="83">
        <v>0</v>
      </c>
      <c r="M38" s="83">
        <v>0</v>
      </c>
    </row>
    <row r="39" spans="1:13" s="51" customFormat="1" ht="46.5" customHeight="1">
      <c r="A39" s="81"/>
      <c r="B39" s="81" t="s">
        <v>393</v>
      </c>
      <c r="C39" s="81"/>
      <c r="D39" s="171" t="s">
        <v>394</v>
      </c>
      <c r="E39" s="83">
        <f t="shared" si="2"/>
        <v>88000</v>
      </c>
      <c r="F39" s="83">
        <f t="shared" si="0"/>
        <v>88000</v>
      </c>
      <c r="G39" s="83">
        <v>0</v>
      </c>
      <c r="H39" s="83">
        <v>0</v>
      </c>
      <c r="I39" s="83">
        <v>0</v>
      </c>
      <c r="J39" s="146"/>
      <c r="K39" s="146">
        <v>88000</v>
      </c>
      <c r="L39" s="83">
        <v>0</v>
      </c>
      <c r="M39" s="83">
        <v>0</v>
      </c>
    </row>
    <row r="40" spans="1:13" s="77" customFormat="1" ht="12.75">
      <c r="A40" s="85" t="s">
        <v>196</v>
      </c>
      <c r="B40" s="85"/>
      <c r="C40" s="85"/>
      <c r="D40" s="172" t="s">
        <v>258</v>
      </c>
      <c r="E40" s="86">
        <f t="shared" si="2"/>
        <v>50000</v>
      </c>
      <c r="F40" s="86">
        <f t="shared" si="0"/>
        <v>50000</v>
      </c>
      <c r="G40" s="86">
        <f aca="true" t="shared" si="13" ref="G40:M40">SUM(G41)</f>
        <v>0</v>
      </c>
      <c r="H40" s="86">
        <f t="shared" si="13"/>
        <v>0</v>
      </c>
      <c r="I40" s="86">
        <f t="shared" si="13"/>
        <v>0</v>
      </c>
      <c r="J40" s="86">
        <f t="shared" si="13"/>
        <v>0</v>
      </c>
      <c r="K40" s="86">
        <f t="shared" si="13"/>
        <v>0</v>
      </c>
      <c r="L40" s="86">
        <f t="shared" si="13"/>
        <v>50000</v>
      </c>
      <c r="M40" s="86">
        <f t="shared" si="13"/>
        <v>0</v>
      </c>
    </row>
    <row r="41" spans="1:13" s="51" customFormat="1" ht="12.75">
      <c r="A41" s="81"/>
      <c r="B41" s="81" t="s">
        <v>197</v>
      </c>
      <c r="C41" s="81"/>
      <c r="D41" s="171" t="s">
        <v>198</v>
      </c>
      <c r="E41" s="83">
        <f t="shared" si="2"/>
        <v>50000</v>
      </c>
      <c r="F41" s="83">
        <f t="shared" si="0"/>
        <v>50000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50000</v>
      </c>
      <c r="M41" s="83">
        <v>0</v>
      </c>
    </row>
    <row r="42" spans="1:13" s="77" customFormat="1" ht="12.75">
      <c r="A42" s="85" t="s">
        <v>199</v>
      </c>
      <c r="B42" s="85"/>
      <c r="C42" s="85"/>
      <c r="D42" s="172" t="s">
        <v>259</v>
      </c>
      <c r="E42" s="86">
        <f t="shared" si="2"/>
        <v>6093343</v>
      </c>
      <c r="F42" s="86">
        <f t="shared" si="0"/>
        <v>6093343</v>
      </c>
      <c r="G42" s="86">
        <f aca="true" t="shared" si="14" ref="G42:M42">SUM(G43:G50)</f>
        <v>3638201</v>
      </c>
      <c r="H42" s="86">
        <f t="shared" si="14"/>
        <v>751257</v>
      </c>
      <c r="I42" s="86">
        <f t="shared" si="14"/>
        <v>325000</v>
      </c>
      <c r="J42" s="86">
        <f t="shared" si="14"/>
        <v>0</v>
      </c>
      <c r="K42" s="86">
        <f>SUM(K43:K50)</f>
        <v>0</v>
      </c>
      <c r="L42" s="86">
        <f t="shared" si="14"/>
        <v>1378885</v>
      </c>
      <c r="M42" s="86">
        <f t="shared" si="14"/>
        <v>0</v>
      </c>
    </row>
    <row r="43" spans="1:13" s="51" customFormat="1" ht="12.75">
      <c r="A43" s="81"/>
      <c r="B43" s="81" t="s">
        <v>200</v>
      </c>
      <c r="C43" s="81"/>
      <c r="D43" s="171" t="s">
        <v>201</v>
      </c>
      <c r="E43" s="83">
        <f t="shared" si="2"/>
        <v>3795705</v>
      </c>
      <c r="F43" s="83">
        <f t="shared" si="0"/>
        <v>3795705</v>
      </c>
      <c r="G43" s="83">
        <v>2480449</v>
      </c>
      <c r="H43" s="83">
        <v>515173</v>
      </c>
      <c r="I43" s="83"/>
      <c r="J43" s="83"/>
      <c r="K43" s="83"/>
      <c r="L43" s="83">
        <v>800083</v>
      </c>
      <c r="M43" s="83"/>
    </row>
    <row r="44" spans="1:13" s="51" customFormat="1" ht="22.5">
      <c r="A44" s="81"/>
      <c r="B44" s="81" t="s">
        <v>202</v>
      </c>
      <c r="C44" s="81"/>
      <c r="D44" s="171" t="s">
        <v>260</v>
      </c>
      <c r="E44" s="83">
        <f t="shared" si="2"/>
        <v>310649</v>
      </c>
      <c r="F44" s="83">
        <f t="shared" si="0"/>
        <v>310649</v>
      </c>
      <c r="G44" s="83">
        <v>229710</v>
      </c>
      <c r="H44" s="83">
        <v>46595</v>
      </c>
      <c r="I44" s="83"/>
      <c r="J44" s="83"/>
      <c r="K44" s="83"/>
      <c r="L44" s="83">
        <v>34344</v>
      </c>
      <c r="M44" s="83"/>
    </row>
    <row r="45" spans="1:13" s="51" customFormat="1" ht="12.75">
      <c r="A45" s="81"/>
      <c r="B45" s="81" t="s">
        <v>360</v>
      </c>
      <c r="C45" s="81"/>
      <c r="D45" s="171" t="s">
        <v>361</v>
      </c>
      <c r="E45" s="83">
        <f>(F45+M45)</f>
        <v>325000</v>
      </c>
      <c r="F45" s="83">
        <f t="shared" si="0"/>
        <v>325000</v>
      </c>
      <c r="G45" s="83"/>
      <c r="H45" s="83"/>
      <c r="I45" s="83">
        <v>325000</v>
      </c>
      <c r="J45" s="83"/>
      <c r="K45" s="83"/>
      <c r="L45" s="83"/>
      <c r="M45" s="83"/>
    </row>
    <row r="46" spans="1:13" s="51" customFormat="1" ht="12.75">
      <c r="A46" s="81"/>
      <c r="B46" s="81" t="s">
        <v>203</v>
      </c>
      <c r="C46" s="81"/>
      <c r="D46" s="171" t="s">
        <v>204</v>
      </c>
      <c r="E46" s="83">
        <f t="shared" si="2"/>
        <v>906835</v>
      </c>
      <c r="F46" s="83">
        <f t="shared" si="0"/>
        <v>906835</v>
      </c>
      <c r="G46" s="83">
        <v>676959</v>
      </c>
      <c r="H46" s="83">
        <v>138604</v>
      </c>
      <c r="I46" s="83"/>
      <c r="J46" s="83"/>
      <c r="K46" s="83"/>
      <c r="L46" s="83">
        <v>91272</v>
      </c>
      <c r="M46" s="83"/>
    </row>
    <row r="47" spans="1:13" s="51" customFormat="1" ht="14.25" customHeight="1">
      <c r="A47" s="81"/>
      <c r="B47" s="81" t="s">
        <v>205</v>
      </c>
      <c r="C47" s="81"/>
      <c r="D47" s="171" t="s">
        <v>206</v>
      </c>
      <c r="E47" s="83">
        <f t="shared" si="2"/>
        <v>263200</v>
      </c>
      <c r="F47" s="83">
        <f t="shared" si="0"/>
        <v>263200</v>
      </c>
      <c r="G47" s="83"/>
      <c r="H47" s="83"/>
      <c r="I47" s="83"/>
      <c r="J47" s="83"/>
      <c r="K47" s="83"/>
      <c r="L47" s="83">
        <v>263200</v>
      </c>
      <c r="M47" s="83"/>
    </row>
    <row r="48" spans="1:13" s="51" customFormat="1" ht="22.5">
      <c r="A48" s="81"/>
      <c r="B48" s="81" t="s">
        <v>207</v>
      </c>
      <c r="C48" s="81"/>
      <c r="D48" s="171" t="s">
        <v>208</v>
      </c>
      <c r="E48" s="83">
        <f t="shared" si="2"/>
        <v>419141</v>
      </c>
      <c r="F48" s="83">
        <f t="shared" si="0"/>
        <v>419141</v>
      </c>
      <c r="G48" s="83">
        <v>251083</v>
      </c>
      <c r="H48" s="83">
        <v>50885</v>
      </c>
      <c r="I48" s="83"/>
      <c r="J48" s="83"/>
      <c r="K48" s="83"/>
      <c r="L48" s="83">
        <v>117173</v>
      </c>
      <c r="M48" s="83"/>
    </row>
    <row r="49" spans="1:13" s="51" customFormat="1" ht="14.25" customHeight="1">
      <c r="A49" s="81"/>
      <c r="B49" s="81" t="s">
        <v>209</v>
      </c>
      <c r="C49" s="81"/>
      <c r="D49" s="171" t="s">
        <v>210</v>
      </c>
      <c r="E49" s="83">
        <f t="shared" si="2"/>
        <v>27254</v>
      </c>
      <c r="F49" s="83">
        <f t="shared" si="0"/>
        <v>27254</v>
      </c>
      <c r="G49" s="83"/>
      <c r="H49" s="83"/>
      <c r="I49" s="83"/>
      <c r="J49" s="83"/>
      <c r="K49" s="83"/>
      <c r="L49" s="83">
        <v>27254</v>
      </c>
      <c r="M49" s="83"/>
    </row>
    <row r="50" spans="1:13" s="51" customFormat="1" ht="12.75">
      <c r="A50" s="81"/>
      <c r="B50" s="81" t="s">
        <v>211</v>
      </c>
      <c r="C50" s="81"/>
      <c r="D50" s="171" t="s">
        <v>159</v>
      </c>
      <c r="E50" s="83">
        <f t="shared" si="2"/>
        <v>45559</v>
      </c>
      <c r="F50" s="83">
        <f t="shared" si="0"/>
        <v>45559</v>
      </c>
      <c r="G50" s="83"/>
      <c r="H50" s="83"/>
      <c r="I50" s="131"/>
      <c r="J50" s="83"/>
      <c r="K50" s="83"/>
      <c r="L50" s="83">
        <v>45559</v>
      </c>
      <c r="M50" s="83"/>
    </row>
    <row r="51" spans="1:13" s="77" customFormat="1" ht="12.75">
      <c r="A51" s="85" t="s">
        <v>212</v>
      </c>
      <c r="B51" s="85"/>
      <c r="C51" s="85"/>
      <c r="D51" s="172" t="s">
        <v>261</v>
      </c>
      <c r="E51" s="86">
        <f t="shared" si="2"/>
        <v>121800</v>
      </c>
      <c r="F51" s="86">
        <f t="shared" si="0"/>
        <v>121800</v>
      </c>
      <c r="G51" s="86">
        <f aca="true" t="shared" si="15" ref="G51:M51">SUM(G53:G54)</f>
        <v>36750</v>
      </c>
      <c r="H51" s="86">
        <f t="shared" si="15"/>
        <v>2630</v>
      </c>
      <c r="I51" s="86">
        <f t="shared" si="15"/>
        <v>4000</v>
      </c>
      <c r="J51" s="86">
        <f t="shared" si="15"/>
        <v>0</v>
      </c>
      <c r="K51" s="86">
        <f>SUM(K53:K54)</f>
        <v>0</v>
      </c>
      <c r="L51" s="86">
        <f>SUM(L52:L54)</f>
        <v>78420</v>
      </c>
      <c r="M51" s="86">
        <f t="shared" si="15"/>
        <v>0</v>
      </c>
    </row>
    <row r="52" spans="1:13" s="77" customFormat="1" ht="12.75">
      <c r="A52" s="85"/>
      <c r="B52" s="81" t="s">
        <v>432</v>
      </c>
      <c r="C52" s="81"/>
      <c r="D52" s="171" t="s">
        <v>433</v>
      </c>
      <c r="E52" s="83">
        <f>(F52+M52)</f>
        <v>7000</v>
      </c>
      <c r="F52" s="83">
        <f>SUM(G52:L52)</f>
        <v>7000</v>
      </c>
      <c r="G52" s="146"/>
      <c r="H52" s="146"/>
      <c r="I52" s="83"/>
      <c r="J52" s="83"/>
      <c r="K52" s="83"/>
      <c r="L52" s="83">
        <v>7000</v>
      </c>
      <c r="M52" s="83"/>
    </row>
    <row r="53" spans="1:13" s="51" customFormat="1" ht="13.5" customHeight="1">
      <c r="A53" s="81"/>
      <c r="B53" s="81" t="s">
        <v>213</v>
      </c>
      <c r="C53" s="81"/>
      <c r="D53" s="171" t="s">
        <v>214</v>
      </c>
      <c r="E53" s="83">
        <f t="shared" si="2"/>
        <v>87800</v>
      </c>
      <c r="F53" s="83">
        <f t="shared" si="0"/>
        <v>87800</v>
      </c>
      <c r="G53" s="146">
        <v>36750</v>
      </c>
      <c r="H53" s="146">
        <v>2630</v>
      </c>
      <c r="I53" s="83">
        <v>4000</v>
      </c>
      <c r="J53" s="83"/>
      <c r="K53" s="83"/>
      <c r="L53" s="83">
        <v>44420</v>
      </c>
      <c r="M53" s="83"/>
    </row>
    <row r="54" spans="1:13" s="51" customFormat="1" ht="12.75">
      <c r="A54" s="81"/>
      <c r="B54" s="81" t="s">
        <v>215</v>
      </c>
      <c r="C54" s="81"/>
      <c r="D54" s="171" t="s">
        <v>159</v>
      </c>
      <c r="E54" s="83">
        <f t="shared" si="2"/>
        <v>27000</v>
      </c>
      <c r="F54" s="83">
        <f t="shared" si="0"/>
        <v>27000</v>
      </c>
      <c r="G54" s="83"/>
      <c r="H54" s="83"/>
      <c r="I54" s="83"/>
      <c r="J54" s="83"/>
      <c r="K54" s="83"/>
      <c r="L54" s="83">
        <v>27000</v>
      </c>
      <c r="M54" s="83"/>
    </row>
    <row r="55" spans="1:13" s="77" customFormat="1" ht="12.75">
      <c r="A55" s="85" t="s">
        <v>216</v>
      </c>
      <c r="B55" s="85"/>
      <c r="C55" s="85"/>
      <c r="D55" s="172" t="s">
        <v>262</v>
      </c>
      <c r="E55" s="86">
        <f t="shared" si="2"/>
        <v>3969875</v>
      </c>
      <c r="F55" s="86">
        <f t="shared" si="0"/>
        <v>3969875</v>
      </c>
      <c r="G55" s="86">
        <f aca="true" t="shared" si="16" ref="G55:M55">SUM(G56:G62)</f>
        <v>301290</v>
      </c>
      <c r="H55" s="86">
        <f t="shared" si="16"/>
        <v>86837</v>
      </c>
      <c r="I55" s="86">
        <f t="shared" si="16"/>
        <v>0</v>
      </c>
      <c r="J55" s="86">
        <f t="shared" si="16"/>
        <v>0</v>
      </c>
      <c r="K55" s="86">
        <f>SUM(K56:K62)</f>
        <v>0</v>
      </c>
      <c r="L55" s="86">
        <f t="shared" si="16"/>
        <v>3581748</v>
      </c>
      <c r="M55" s="86">
        <f t="shared" si="16"/>
        <v>0</v>
      </c>
    </row>
    <row r="56" spans="1:13" s="51" customFormat="1" ht="46.5" customHeight="1">
      <c r="A56" s="81"/>
      <c r="B56" s="81" t="s">
        <v>217</v>
      </c>
      <c r="C56" s="81"/>
      <c r="D56" s="171" t="s">
        <v>263</v>
      </c>
      <c r="E56" s="83">
        <f t="shared" si="2"/>
        <v>2804014</v>
      </c>
      <c r="F56" s="83">
        <f t="shared" si="0"/>
        <v>2804014</v>
      </c>
      <c r="G56" s="83">
        <v>50956</v>
      </c>
      <c r="H56" s="83">
        <v>35492</v>
      </c>
      <c r="I56" s="83"/>
      <c r="J56" s="83"/>
      <c r="K56" s="83"/>
      <c r="L56" s="83">
        <v>2717566</v>
      </c>
      <c r="M56" s="83">
        <v>0</v>
      </c>
    </row>
    <row r="57" spans="1:13" s="51" customFormat="1" ht="48" customHeight="1">
      <c r="A57" s="81"/>
      <c r="B57" s="81" t="s">
        <v>218</v>
      </c>
      <c r="C57" s="81"/>
      <c r="D57" s="171" t="s">
        <v>264</v>
      </c>
      <c r="E57" s="83">
        <f t="shared" si="2"/>
        <v>12528</v>
      </c>
      <c r="F57" s="83">
        <f t="shared" si="0"/>
        <v>12528</v>
      </c>
      <c r="G57" s="83"/>
      <c r="H57" s="83"/>
      <c r="I57" s="83"/>
      <c r="J57" s="83"/>
      <c r="K57" s="83"/>
      <c r="L57" s="83">
        <v>12528</v>
      </c>
      <c r="M57" s="83">
        <v>0</v>
      </c>
    </row>
    <row r="58" spans="1:13" s="51" customFormat="1" ht="24.75" customHeight="1">
      <c r="A58" s="81"/>
      <c r="B58" s="81" t="s">
        <v>219</v>
      </c>
      <c r="C58" s="81"/>
      <c r="D58" s="171" t="s">
        <v>265</v>
      </c>
      <c r="E58" s="83">
        <f t="shared" si="2"/>
        <v>303634</v>
      </c>
      <c r="F58" s="83">
        <f t="shared" si="0"/>
        <v>303634</v>
      </c>
      <c r="G58" s="83"/>
      <c r="H58" s="83"/>
      <c r="I58" s="83"/>
      <c r="J58" s="83"/>
      <c r="K58" s="83"/>
      <c r="L58" s="83">
        <v>303634</v>
      </c>
      <c r="M58" s="83">
        <v>0</v>
      </c>
    </row>
    <row r="59" spans="1:13" s="51" customFormat="1" ht="12.75">
      <c r="A59" s="81"/>
      <c r="B59" s="81" t="s">
        <v>220</v>
      </c>
      <c r="C59" s="81"/>
      <c r="D59" s="171" t="s">
        <v>221</v>
      </c>
      <c r="E59" s="83">
        <f t="shared" si="2"/>
        <v>45000</v>
      </c>
      <c r="F59" s="83">
        <f t="shared" si="0"/>
        <v>45000</v>
      </c>
      <c r="G59" s="83"/>
      <c r="H59" s="83"/>
      <c r="I59" s="83"/>
      <c r="J59" s="83"/>
      <c r="K59" s="83"/>
      <c r="L59" s="83">
        <v>45000</v>
      </c>
      <c r="M59" s="83">
        <v>0</v>
      </c>
    </row>
    <row r="60" spans="1:13" s="51" customFormat="1" ht="12.75">
      <c r="A60" s="81"/>
      <c r="B60" s="81" t="s">
        <v>222</v>
      </c>
      <c r="C60" s="81"/>
      <c r="D60" s="171" t="s">
        <v>223</v>
      </c>
      <c r="E60" s="83">
        <f t="shared" si="2"/>
        <v>377199</v>
      </c>
      <c r="F60" s="83">
        <f t="shared" si="0"/>
        <v>377199</v>
      </c>
      <c r="G60" s="83">
        <v>250334</v>
      </c>
      <c r="H60" s="83">
        <v>51345</v>
      </c>
      <c r="I60" s="83"/>
      <c r="J60" s="83"/>
      <c r="K60" s="83"/>
      <c r="L60" s="83">
        <v>75520</v>
      </c>
      <c r="M60" s="83">
        <v>0</v>
      </c>
    </row>
    <row r="61" spans="1:13" s="51" customFormat="1" ht="23.25" customHeight="1">
      <c r="A61" s="81"/>
      <c r="B61" s="81" t="s">
        <v>224</v>
      </c>
      <c r="C61" s="81"/>
      <c r="D61" s="171" t="s">
        <v>266</v>
      </c>
      <c r="E61" s="83">
        <f t="shared" si="2"/>
        <v>375000</v>
      </c>
      <c r="F61" s="83">
        <f t="shared" si="0"/>
        <v>375000</v>
      </c>
      <c r="G61" s="83"/>
      <c r="H61" s="83"/>
      <c r="I61" s="83"/>
      <c r="J61" s="83"/>
      <c r="K61" s="83"/>
      <c r="L61" s="83">
        <v>375000</v>
      </c>
      <c r="M61" s="83">
        <v>0</v>
      </c>
    </row>
    <row r="62" spans="1:13" s="51" customFormat="1" ht="13.5" customHeight="1">
      <c r="A62" s="81"/>
      <c r="B62" s="81" t="s">
        <v>225</v>
      </c>
      <c r="C62" s="81"/>
      <c r="D62" s="171" t="s">
        <v>159</v>
      </c>
      <c r="E62" s="83">
        <f t="shared" si="2"/>
        <v>52500</v>
      </c>
      <c r="F62" s="83">
        <f t="shared" si="0"/>
        <v>52500</v>
      </c>
      <c r="G62" s="83">
        <v>0</v>
      </c>
      <c r="H62" s="83"/>
      <c r="I62" s="83"/>
      <c r="J62" s="83"/>
      <c r="K62" s="83"/>
      <c r="L62" s="83">
        <v>52500</v>
      </c>
      <c r="M62" s="83">
        <v>0</v>
      </c>
    </row>
    <row r="63" spans="1:13" s="77" customFormat="1" ht="13.5" customHeight="1" hidden="1">
      <c r="A63" s="85" t="s">
        <v>226</v>
      </c>
      <c r="B63" s="85"/>
      <c r="C63" s="85"/>
      <c r="D63" s="172" t="s">
        <v>227</v>
      </c>
      <c r="E63" s="86">
        <f t="shared" si="2"/>
        <v>0</v>
      </c>
      <c r="F63" s="86">
        <f t="shared" si="0"/>
        <v>0</v>
      </c>
      <c r="G63" s="86">
        <f aca="true" t="shared" si="17" ref="G63:M63">SUM(G64)</f>
        <v>0</v>
      </c>
      <c r="H63" s="86">
        <f t="shared" si="17"/>
        <v>0</v>
      </c>
      <c r="I63" s="86">
        <f t="shared" si="17"/>
        <v>0</v>
      </c>
      <c r="J63" s="86">
        <f t="shared" si="17"/>
        <v>0</v>
      </c>
      <c r="K63" s="86">
        <f t="shared" si="17"/>
        <v>0</v>
      </c>
      <c r="L63" s="86">
        <f t="shared" si="17"/>
        <v>0</v>
      </c>
      <c r="M63" s="86">
        <f t="shared" si="17"/>
        <v>0</v>
      </c>
    </row>
    <row r="64" spans="1:13" s="51" customFormat="1" ht="12.75" customHeight="1" hidden="1">
      <c r="A64" s="81"/>
      <c r="B64" s="81" t="s">
        <v>228</v>
      </c>
      <c r="C64" s="81"/>
      <c r="D64" s="171" t="s">
        <v>229</v>
      </c>
      <c r="E64" s="83">
        <f t="shared" si="2"/>
        <v>0</v>
      </c>
      <c r="F64" s="83">
        <f t="shared" si="0"/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246"/>
      <c r="M64" s="83">
        <v>0</v>
      </c>
    </row>
    <row r="65" spans="1:13" s="77" customFormat="1" ht="22.5">
      <c r="A65" s="85" t="s">
        <v>230</v>
      </c>
      <c r="B65" s="85"/>
      <c r="C65" s="85"/>
      <c r="D65" s="172" t="s">
        <v>267</v>
      </c>
      <c r="E65" s="86">
        <f t="shared" si="2"/>
        <v>450000</v>
      </c>
      <c r="F65" s="86">
        <f t="shared" si="0"/>
        <v>230000</v>
      </c>
      <c r="G65" s="86">
        <f aca="true" t="shared" si="18" ref="G65:M65">SUM(G66:G67)</f>
        <v>0</v>
      </c>
      <c r="H65" s="86">
        <f t="shared" si="18"/>
        <v>0</v>
      </c>
      <c r="I65" s="86">
        <f t="shared" si="18"/>
        <v>0</v>
      </c>
      <c r="J65" s="86">
        <f t="shared" si="18"/>
        <v>0</v>
      </c>
      <c r="K65" s="86">
        <f>SUM(K66:K67)</f>
        <v>0</v>
      </c>
      <c r="L65" s="86">
        <f t="shared" si="18"/>
        <v>230000</v>
      </c>
      <c r="M65" s="86">
        <f t="shared" si="18"/>
        <v>220000</v>
      </c>
    </row>
    <row r="66" spans="1:13" s="51" customFormat="1" ht="14.25" customHeight="1">
      <c r="A66" s="81"/>
      <c r="B66" s="81" t="s">
        <v>231</v>
      </c>
      <c r="C66" s="81"/>
      <c r="D66" s="171" t="s">
        <v>232</v>
      </c>
      <c r="E66" s="83">
        <f t="shared" si="2"/>
        <v>445000</v>
      </c>
      <c r="F66" s="83">
        <f t="shared" si="0"/>
        <v>225000</v>
      </c>
      <c r="G66" s="83">
        <v>0</v>
      </c>
      <c r="H66" s="83">
        <v>0</v>
      </c>
      <c r="I66" s="83">
        <v>0</v>
      </c>
      <c r="J66" s="83"/>
      <c r="K66" s="83"/>
      <c r="L66" s="83">
        <v>225000</v>
      </c>
      <c r="M66" s="146">
        <v>220000</v>
      </c>
    </row>
    <row r="67" spans="1:13" s="51" customFormat="1" ht="12.75">
      <c r="A67" s="81"/>
      <c r="B67" s="81" t="s">
        <v>233</v>
      </c>
      <c r="C67" s="81"/>
      <c r="D67" s="171" t="s">
        <v>159</v>
      </c>
      <c r="E67" s="83">
        <f t="shared" si="2"/>
        <v>5000</v>
      </c>
      <c r="F67" s="83">
        <f t="shared" si="0"/>
        <v>5000</v>
      </c>
      <c r="G67" s="83">
        <v>0</v>
      </c>
      <c r="H67" s="83">
        <v>0</v>
      </c>
      <c r="I67" s="83">
        <v>0</v>
      </c>
      <c r="J67" s="83"/>
      <c r="K67" s="83"/>
      <c r="L67" s="83">
        <v>5000</v>
      </c>
      <c r="M67" s="83">
        <v>0</v>
      </c>
    </row>
    <row r="68" spans="1:13" s="77" customFormat="1" ht="22.5">
      <c r="A68" s="85" t="s">
        <v>234</v>
      </c>
      <c r="B68" s="85"/>
      <c r="C68" s="85"/>
      <c r="D68" s="172" t="s">
        <v>268</v>
      </c>
      <c r="E68" s="86">
        <f>(F68+M68)</f>
        <v>330000</v>
      </c>
      <c r="F68" s="86">
        <f t="shared" si="0"/>
        <v>230000</v>
      </c>
      <c r="G68" s="86">
        <f aca="true" t="shared" si="19" ref="G68:M68">SUM(G69:G72)</f>
        <v>0</v>
      </c>
      <c r="H68" s="86">
        <f t="shared" si="19"/>
        <v>0</v>
      </c>
      <c r="I68" s="86">
        <f t="shared" si="19"/>
        <v>200000</v>
      </c>
      <c r="J68" s="86">
        <f t="shared" si="19"/>
        <v>0</v>
      </c>
      <c r="K68" s="86">
        <f>SUM(K69:K72)</f>
        <v>0</v>
      </c>
      <c r="L68" s="86">
        <f t="shared" si="19"/>
        <v>30000</v>
      </c>
      <c r="M68" s="86">
        <f t="shared" si="19"/>
        <v>100000</v>
      </c>
    </row>
    <row r="69" spans="1:13" s="51" customFormat="1" ht="25.5" customHeight="1">
      <c r="A69" s="81"/>
      <c r="B69" s="81" t="s">
        <v>235</v>
      </c>
      <c r="C69" s="81"/>
      <c r="D69" s="171" t="s">
        <v>236</v>
      </c>
      <c r="E69" s="83">
        <f t="shared" si="2"/>
        <v>100000</v>
      </c>
      <c r="F69" s="83">
        <f t="shared" si="0"/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131">
        <v>100000</v>
      </c>
    </row>
    <row r="70" spans="1:13" s="51" customFormat="1" ht="12.75">
      <c r="A70" s="81"/>
      <c r="B70" s="81" t="s">
        <v>237</v>
      </c>
      <c r="C70" s="81"/>
      <c r="D70" s="171" t="s">
        <v>238</v>
      </c>
      <c r="E70" s="83">
        <f t="shared" si="2"/>
        <v>150000</v>
      </c>
      <c r="F70" s="83">
        <f t="shared" si="0"/>
        <v>150000</v>
      </c>
      <c r="G70" s="83"/>
      <c r="H70" s="83"/>
      <c r="I70" s="131">
        <v>150000</v>
      </c>
      <c r="J70" s="83">
        <v>0</v>
      </c>
      <c r="K70" s="83">
        <v>0</v>
      </c>
      <c r="L70" s="83">
        <v>0</v>
      </c>
      <c r="M70" s="83">
        <v>0</v>
      </c>
    </row>
    <row r="71" spans="1:13" s="51" customFormat="1" ht="22.5">
      <c r="A71" s="81"/>
      <c r="B71" s="81" t="s">
        <v>391</v>
      </c>
      <c r="C71" s="81"/>
      <c r="D71" s="171" t="s">
        <v>392</v>
      </c>
      <c r="E71" s="83">
        <f t="shared" si="2"/>
        <v>50000</v>
      </c>
      <c r="F71" s="83">
        <f t="shared" si="0"/>
        <v>50000</v>
      </c>
      <c r="G71" s="83"/>
      <c r="H71" s="83"/>
      <c r="I71" s="131">
        <v>50000</v>
      </c>
      <c r="J71" s="83"/>
      <c r="K71" s="83"/>
      <c r="L71" s="83"/>
      <c r="M71" s="83"/>
    </row>
    <row r="72" spans="1:13" s="51" customFormat="1" ht="12.75">
      <c r="A72" s="81"/>
      <c r="B72" s="81" t="s">
        <v>239</v>
      </c>
      <c r="C72" s="81"/>
      <c r="D72" s="171" t="s">
        <v>159</v>
      </c>
      <c r="E72" s="83">
        <f t="shared" si="2"/>
        <v>30000</v>
      </c>
      <c r="F72" s="83">
        <f t="shared" si="0"/>
        <v>30000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131">
        <v>30000</v>
      </c>
      <c r="M72" s="83">
        <v>0</v>
      </c>
    </row>
    <row r="73" spans="1:13" s="77" customFormat="1" ht="12.75">
      <c r="A73" s="85" t="s">
        <v>240</v>
      </c>
      <c r="B73" s="85"/>
      <c r="C73" s="85"/>
      <c r="D73" s="172" t="s">
        <v>269</v>
      </c>
      <c r="E73" s="86">
        <f t="shared" si="2"/>
        <v>310000</v>
      </c>
      <c r="F73" s="86">
        <f t="shared" si="0"/>
        <v>90000</v>
      </c>
      <c r="G73" s="86">
        <f aca="true" t="shared" si="20" ref="G73:M73">SUM(G74:G75)</f>
        <v>0</v>
      </c>
      <c r="H73" s="86">
        <f t="shared" si="20"/>
        <v>0</v>
      </c>
      <c r="I73" s="86">
        <f t="shared" si="20"/>
        <v>0</v>
      </c>
      <c r="J73" s="86">
        <f t="shared" si="20"/>
        <v>0</v>
      </c>
      <c r="K73" s="86">
        <f>SUM(K74:K75)</f>
        <v>0</v>
      </c>
      <c r="L73" s="86">
        <f t="shared" si="20"/>
        <v>90000</v>
      </c>
      <c r="M73" s="86">
        <f t="shared" si="20"/>
        <v>220000</v>
      </c>
    </row>
    <row r="74" spans="1:13" s="77" customFormat="1" ht="12.75">
      <c r="A74" s="230"/>
      <c r="B74" s="234" t="s">
        <v>377</v>
      </c>
      <c r="C74" s="230"/>
      <c r="D74" s="231" t="s">
        <v>378</v>
      </c>
      <c r="E74" s="232">
        <f>(F74+M74)</f>
        <v>220000</v>
      </c>
      <c r="F74" s="232">
        <f t="shared" si="0"/>
        <v>0</v>
      </c>
      <c r="G74" s="232">
        <v>0</v>
      </c>
      <c r="H74" s="232">
        <v>0</v>
      </c>
      <c r="I74" s="232">
        <v>0</v>
      </c>
      <c r="J74" s="232">
        <v>0</v>
      </c>
      <c r="K74" s="232">
        <v>0</v>
      </c>
      <c r="L74" s="233"/>
      <c r="M74" s="233">
        <v>220000</v>
      </c>
    </row>
    <row r="75" spans="1:13" s="51" customFormat="1" ht="22.5">
      <c r="A75" s="82"/>
      <c r="B75" s="82" t="s">
        <v>241</v>
      </c>
      <c r="C75" s="82"/>
      <c r="D75" s="173" t="s">
        <v>242</v>
      </c>
      <c r="E75" s="84">
        <f t="shared" si="2"/>
        <v>90000</v>
      </c>
      <c r="F75" s="84">
        <f t="shared" si="0"/>
        <v>90000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208">
        <v>90000</v>
      </c>
      <c r="M75" s="147"/>
    </row>
    <row r="76" spans="1:13" s="89" customFormat="1" ht="24.75" customHeight="1">
      <c r="A76" s="309" t="s">
        <v>74</v>
      </c>
      <c r="B76" s="310"/>
      <c r="C76" s="310"/>
      <c r="D76" s="311"/>
      <c r="E76" s="88">
        <f t="shared" si="2"/>
        <v>17807433</v>
      </c>
      <c r="F76" s="88">
        <f t="shared" si="0"/>
        <v>13648723</v>
      </c>
      <c r="G76" s="88">
        <f aca="true" t="shared" si="21" ref="G76:M76">SUM(G9+G13+G15+G17+G19+G21+G23+G29+G31+G35+G37+G40+G42+G51+G55+G63+G65+G68+G73)</f>
        <v>5023363</v>
      </c>
      <c r="H76" s="88">
        <f t="shared" si="21"/>
        <v>1032408</v>
      </c>
      <c r="I76" s="88">
        <f t="shared" si="21"/>
        <v>741000</v>
      </c>
      <c r="J76" s="88">
        <f t="shared" si="21"/>
        <v>30000</v>
      </c>
      <c r="K76" s="88">
        <f>SUM(K9+K13+K15+K17+K19+K21+K23+K29+K31+K35+K37+K40+K42+K51+K55+K63+K65+K68+K73)</f>
        <v>88000</v>
      </c>
      <c r="L76" s="88">
        <f t="shared" si="21"/>
        <v>6733952</v>
      </c>
      <c r="M76" s="88">
        <f t="shared" si="21"/>
        <v>4158710</v>
      </c>
    </row>
    <row r="77" ht="12.75">
      <c r="F77" s="207"/>
    </row>
    <row r="78" spans="1:5" ht="12.75">
      <c r="A78" s="73"/>
      <c r="B78" s="218" t="s">
        <v>362</v>
      </c>
      <c r="C78" s="219"/>
      <c r="D78" s="219"/>
      <c r="E78" s="220">
        <f>(1!E93-2!E76)</f>
        <v>-1491088</v>
      </c>
    </row>
    <row r="79" spans="2:5" ht="20.25" customHeight="1">
      <c r="B79" s="221" t="s">
        <v>371</v>
      </c>
      <c r="C79" s="222"/>
      <c r="D79" s="222"/>
      <c r="E79" s="223">
        <f>(-E78/1!E93*100)</f>
        <v>9.13861529650176</v>
      </c>
    </row>
    <row r="85" ht="12.75">
      <c r="A85" s="1" t="s">
        <v>363</v>
      </c>
    </row>
  </sheetData>
  <mergeCells count="11">
    <mergeCell ref="A76:D76"/>
    <mergeCell ref="A1:M1"/>
    <mergeCell ref="E4:E6"/>
    <mergeCell ref="A4:A6"/>
    <mergeCell ref="D4:D6"/>
    <mergeCell ref="B4:B6"/>
    <mergeCell ref="F4:M4"/>
    <mergeCell ref="G5:L5"/>
    <mergeCell ref="F5:F6"/>
    <mergeCell ref="M5:M6"/>
    <mergeCell ref="C4:C6"/>
  </mergeCells>
  <printOptions horizontalCentered="1"/>
  <pageMargins left="0.3937007874015748" right="0.3937007874015748" top="0.99" bottom="0.57" header="0.3" footer="0.23"/>
  <pageSetup horizontalDpi="600" verticalDpi="600" orientation="landscape" paperSize="9" scale="96" r:id="rId1"/>
  <headerFooter alignWithMargins="0">
    <oddHeader>&amp;RZałącznik nr &amp;A
do uchwały Rady Gminy nr ...............
z dnia ..............................</oddHeader>
    <oddFooter>&amp;CStrona &amp;P z &amp;N</oddFooter>
  </headerFooter>
  <rowBreaks count="2" manualBreakCount="2">
    <brk id="28" max="255" man="1"/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BreakPreview" zoomScale="90" zoomScaleNormal="90" zoomScaleSheetLayoutView="90" workbookViewId="0" topLeftCell="A1">
      <selection activeCell="G27" sqref="G2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38.00390625" style="1" customWidth="1"/>
    <col min="6" max="6" width="12.00390625" style="1" customWidth="1"/>
    <col min="7" max="7" width="12.75390625" style="1" customWidth="1"/>
    <col min="8" max="8" width="10.125" style="1" customWidth="1"/>
    <col min="9" max="9" width="9.125" style="1" customWidth="1"/>
    <col min="10" max="10" width="12.125" style="1" customWidth="1"/>
    <col min="11" max="11" width="14.00390625" style="1" customWidth="1"/>
    <col min="12" max="12" width="16.75390625" style="1" customWidth="1"/>
    <col min="13" max="16384" width="9.125" style="1" customWidth="1"/>
  </cols>
  <sheetData>
    <row r="1" spans="1:12" ht="18">
      <c r="A1" s="315" t="s">
        <v>407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1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1" t="s">
        <v>39</v>
      </c>
    </row>
    <row r="3" spans="1:12" s="44" customFormat="1" ht="19.5" customHeight="1">
      <c r="A3" s="316" t="s">
        <v>55</v>
      </c>
      <c r="B3" s="316" t="s">
        <v>2</v>
      </c>
      <c r="C3" s="316" t="s">
        <v>38</v>
      </c>
      <c r="D3" s="316" t="s">
        <v>106</v>
      </c>
      <c r="E3" s="317" t="s">
        <v>108</v>
      </c>
      <c r="F3" s="317" t="s">
        <v>101</v>
      </c>
      <c r="G3" s="317" t="s">
        <v>65</v>
      </c>
      <c r="H3" s="317"/>
      <c r="I3" s="317"/>
      <c r="J3" s="317"/>
      <c r="K3" s="317"/>
      <c r="L3" s="318"/>
    </row>
    <row r="4" spans="1:12" s="44" customFormat="1" ht="19.5" customHeight="1">
      <c r="A4" s="316"/>
      <c r="B4" s="316"/>
      <c r="C4" s="316"/>
      <c r="D4" s="316"/>
      <c r="E4" s="317"/>
      <c r="F4" s="317"/>
      <c r="G4" s="317" t="s">
        <v>150</v>
      </c>
      <c r="H4" s="317" t="s">
        <v>151</v>
      </c>
      <c r="I4" s="317"/>
      <c r="J4" s="317"/>
      <c r="K4" s="317"/>
      <c r="L4" s="318"/>
    </row>
    <row r="5" spans="1:12" s="44" customFormat="1" ht="29.25" customHeight="1">
      <c r="A5" s="316"/>
      <c r="B5" s="316"/>
      <c r="C5" s="316"/>
      <c r="D5" s="316"/>
      <c r="E5" s="317"/>
      <c r="F5" s="317"/>
      <c r="G5" s="317"/>
      <c r="H5" s="317" t="s">
        <v>107</v>
      </c>
      <c r="I5" s="317" t="s">
        <v>93</v>
      </c>
      <c r="J5" s="317" t="s">
        <v>347</v>
      </c>
      <c r="K5" s="317" t="s">
        <v>94</v>
      </c>
      <c r="L5" s="318"/>
    </row>
    <row r="6" spans="1:12" s="44" customFormat="1" ht="19.5" customHeight="1">
      <c r="A6" s="316"/>
      <c r="B6" s="316"/>
      <c r="C6" s="316"/>
      <c r="D6" s="316"/>
      <c r="E6" s="317"/>
      <c r="F6" s="317"/>
      <c r="G6" s="317"/>
      <c r="H6" s="317"/>
      <c r="I6" s="317"/>
      <c r="J6" s="317"/>
      <c r="K6" s="317"/>
      <c r="L6" s="318"/>
    </row>
    <row r="7" spans="1:12" s="44" customFormat="1" ht="19.5" customHeight="1">
      <c r="A7" s="316"/>
      <c r="B7" s="316"/>
      <c r="C7" s="316"/>
      <c r="D7" s="316"/>
      <c r="E7" s="317"/>
      <c r="F7" s="317"/>
      <c r="G7" s="317"/>
      <c r="H7" s="317"/>
      <c r="I7" s="317"/>
      <c r="J7" s="317"/>
      <c r="K7" s="317"/>
      <c r="L7" s="318"/>
    </row>
    <row r="8" spans="1:12" ht="7.5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153"/>
    </row>
    <row r="9" spans="1:12" ht="23.25" customHeight="1">
      <c r="A9" s="156" t="s">
        <v>11</v>
      </c>
      <c r="B9" s="158" t="s">
        <v>154</v>
      </c>
      <c r="C9" s="158" t="s">
        <v>155</v>
      </c>
      <c r="D9" s="149"/>
      <c r="E9" s="150" t="s">
        <v>372</v>
      </c>
      <c r="F9" s="136">
        <f aca="true" t="shared" si="0" ref="F9:F14">SUM(G9)</f>
        <v>1210000</v>
      </c>
      <c r="G9" s="136">
        <f>SUM(H9:K9)</f>
        <v>1210000</v>
      </c>
      <c r="H9" s="136">
        <f>SUM(H10:H14)</f>
        <v>1210000</v>
      </c>
      <c r="I9" s="136">
        <v>0</v>
      </c>
      <c r="J9" s="165">
        <v>0</v>
      </c>
      <c r="K9" s="136">
        <v>0</v>
      </c>
      <c r="L9" s="154"/>
    </row>
    <row r="10" spans="1:12" ht="18.75" customHeight="1">
      <c r="A10" s="157"/>
      <c r="B10" s="159"/>
      <c r="C10" s="159"/>
      <c r="D10" s="91" t="s">
        <v>336</v>
      </c>
      <c r="E10" s="160" t="s">
        <v>408</v>
      </c>
      <c r="F10" s="163">
        <f t="shared" si="0"/>
        <v>40000</v>
      </c>
      <c r="G10" s="163">
        <f aca="true" t="shared" si="1" ref="G10:G32">SUM(H10:K10)</f>
        <v>40000</v>
      </c>
      <c r="H10" s="164">
        <v>40000</v>
      </c>
      <c r="I10" s="163">
        <v>0</v>
      </c>
      <c r="J10" s="166">
        <v>0</v>
      </c>
      <c r="K10" s="163">
        <v>0</v>
      </c>
      <c r="L10" s="154"/>
    </row>
    <row r="11" spans="1:12" ht="19.5" customHeight="1">
      <c r="A11" s="157"/>
      <c r="B11" s="159"/>
      <c r="C11" s="159"/>
      <c r="D11" s="91" t="s">
        <v>336</v>
      </c>
      <c r="E11" s="160" t="s">
        <v>409</v>
      </c>
      <c r="F11" s="163">
        <f t="shared" si="0"/>
        <v>510000</v>
      </c>
      <c r="G11" s="163">
        <f t="shared" si="1"/>
        <v>510000</v>
      </c>
      <c r="H11" s="164">
        <v>510000</v>
      </c>
      <c r="I11" s="163">
        <v>0</v>
      </c>
      <c r="J11" s="166">
        <v>0</v>
      </c>
      <c r="K11" s="163">
        <v>0</v>
      </c>
      <c r="L11" s="154"/>
    </row>
    <row r="12" spans="1:12" ht="27" customHeight="1">
      <c r="A12" s="157"/>
      <c r="B12" s="159"/>
      <c r="C12" s="159"/>
      <c r="D12" s="91" t="s">
        <v>336</v>
      </c>
      <c r="E12" s="160" t="s">
        <v>410</v>
      </c>
      <c r="F12" s="163">
        <f t="shared" si="0"/>
        <v>100000</v>
      </c>
      <c r="G12" s="163">
        <f t="shared" si="1"/>
        <v>100000</v>
      </c>
      <c r="H12" s="164">
        <v>100000</v>
      </c>
      <c r="I12" s="163">
        <v>0</v>
      </c>
      <c r="J12" s="166">
        <v>0</v>
      </c>
      <c r="K12" s="163">
        <v>0</v>
      </c>
      <c r="L12" s="154"/>
    </row>
    <row r="13" spans="1:12" ht="24.75" customHeight="1">
      <c r="A13" s="157"/>
      <c r="B13" s="159"/>
      <c r="C13" s="159"/>
      <c r="D13" s="91" t="s">
        <v>336</v>
      </c>
      <c r="E13" s="160" t="s">
        <v>411</v>
      </c>
      <c r="F13" s="163">
        <f t="shared" si="0"/>
        <v>360000</v>
      </c>
      <c r="G13" s="163">
        <f t="shared" si="1"/>
        <v>360000</v>
      </c>
      <c r="H13" s="164">
        <v>360000</v>
      </c>
      <c r="I13" s="163">
        <v>0</v>
      </c>
      <c r="J13" s="166">
        <v>0</v>
      </c>
      <c r="K13" s="163">
        <v>0</v>
      </c>
      <c r="L13" s="154"/>
    </row>
    <row r="14" spans="1:12" ht="23.25" customHeight="1">
      <c r="A14" s="152"/>
      <c r="B14" s="91"/>
      <c r="C14" s="91"/>
      <c r="D14" s="91" t="s">
        <v>336</v>
      </c>
      <c r="E14" s="160" t="s">
        <v>412</v>
      </c>
      <c r="F14" s="163">
        <f t="shared" si="0"/>
        <v>200000</v>
      </c>
      <c r="G14" s="163">
        <f t="shared" si="1"/>
        <v>200000</v>
      </c>
      <c r="H14" s="164">
        <v>200000</v>
      </c>
      <c r="I14" s="163">
        <v>0</v>
      </c>
      <c r="J14" s="166">
        <v>0</v>
      </c>
      <c r="K14" s="163">
        <v>0</v>
      </c>
      <c r="L14" s="154"/>
    </row>
    <row r="15" spans="1:12" ht="15.75" customHeight="1">
      <c r="A15" s="35" t="s">
        <v>12</v>
      </c>
      <c r="B15" s="93" t="s">
        <v>165</v>
      </c>
      <c r="C15" s="93" t="s">
        <v>166</v>
      </c>
      <c r="D15" s="93"/>
      <c r="E15" s="161" t="s">
        <v>413</v>
      </c>
      <c r="F15" s="117">
        <f aca="true" t="shared" si="2" ref="F15:F32">SUM(G15)</f>
        <v>1820000</v>
      </c>
      <c r="G15" s="117">
        <f t="shared" si="1"/>
        <v>1820000</v>
      </c>
      <c r="H15" s="117">
        <f>SUM(H16:H18)</f>
        <v>1820000</v>
      </c>
      <c r="I15" s="167">
        <v>0</v>
      </c>
      <c r="J15" s="168">
        <v>0</v>
      </c>
      <c r="K15" s="167">
        <v>0</v>
      </c>
      <c r="L15" s="154"/>
    </row>
    <row r="16" spans="1:12" ht="15.75" customHeight="1">
      <c r="A16" s="35"/>
      <c r="B16" s="93"/>
      <c r="C16" s="93"/>
      <c r="D16" s="91" t="s">
        <v>336</v>
      </c>
      <c r="E16" s="161" t="s">
        <v>379</v>
      </c>
      <c r="F16" s="163">
        <f t="shared" si="2"/>
        <v>1720000</v>
      </c>
      <c r="G16" s="163">
        <f t="shared" si="1"/>
        <v>1720000</v>
      </c>
      <c r="H16" s="163">
        <v>1720000</v>
      </c>
      <c r="I16" s="167"/>
      <c r="J16" s="168"/>
      <c r="K16" s="167"/>
      <c r="L16" s="154"/>
    </row>
    <row r="17" spans="1:12" ht="15.75" customHeight="1">
      <c r="A17" s="35"/>
      <c r="B17" s="93"/>
      <c r="C17" s="93"/>
      <c r="D17" s="91" t="s">
        <v>336</v>
      </c>
      <c r="E17" s="161" t="s">
        <v>414</v>
      </c>
      <c r="F17" s="163">
        <f t="shared" si="2"/>
        <v>100000</v>
      </c>
      <c r="G17" s="163">
        <f t="shared" si="1"/>
        <v>100000</v>
      </c>
      <c r="H17" s="163">
        <v>100000</v>
      </c>
      <c r="I17" s="167"/>
      <c r="J17" s="168"/>
      <c r="K17" s="167"/>
      <c r="L17" s="154"/>
    </row>
    <row r="18" spans="1:12" ht="0.75" customHeight="1" hidden="1">
      <c r="A18" s="35"/>
      <c r="B18" s="93"/>
      <c r="C18" s="93"/>
      <c r="D18" s="91" t="s">
        <v>336</v>
      </c>
      <c r="E18" s="161" t="s">
        <v>415</v>
      </c>
      <c r="F18" s="163">
        <f t="shared" si="2"/>
        <v>0</v>
      </c>
      <c r="G18" s="163">
        <f t="shared" si="1"/>
        <v>0</v>
      </c>
      <c r="H18" s="163"/>
      <c r="I18" s="167"/>
      <c r="J18" s="168"/>
      <c r="K18" s="167"/>
      <c r="L18" s="154"/>
    </row>
    <row r="19" spans="1:12" ht="15.75" customHeight="1">
      <c r="A19" s="35" t="s">
        <v>13</v>
      </c>
      <c r="B19" s="93" t="s">
        <v>168</v>
      </c>
      <c r="C19" s="93" t="s">
        <v>169</v>
      </c>
      <c r="D19" s="93"/>
      <c r="E19" s="161" t="s">
        <v>380</v>
      </c>
      <c r="F19" s="117">
        <f t="shared" si="2"/>
        <v>450000</v>
      </c>
      <c r="G19" s="117">
        <f t="shared" si="1"/>
        <v>450000</v>
      </c>
      <c r="H19" s="117">
        <f>SUM(H20:H21)</f>
        <v>450000</v>
      </c>
      <c r="I19" s="167">
        <v>0</v>
      </c>
      <c r="J19" s="168">
        <v>0</v>
      </c>
      <c r="K19" s="167">
        <v>0</v>
      </c>
      <c r="L19" s="154"/>
    </row>
    <row r="20" spans="1:12" ht="24" customHeight="1">
      <c r="A20" s="35"/>
      <c r="B20" s="93"/>
      <c r="C20" s="93"/>
      <c r="D20" s="93" t="s">
        <v>336</v>
      </c>
      <c r="E20" s="161" t="s">
        <v>416</v>
      </c>
      <c r="F20" s="117">
        <f>SUM(G20)</f>
        <v>450000</v>
      </c>
      <c r="G20" s="117">
        <f>SUM(H20:K20)</f>
        <v>450000</v>
      </c>
      <c r="H20" s="117">
        <v>450000</v>
      </c>
      <c r="I20" s="167"/>
      <c r="J20" s="168"/>
      <c r="K20" s="167"/>
      <c r="L20" s="154"/>
    </row>
    <row r="21" spans="1:12" ht="29.25" customHeight="1" hidden="1">
      <c r="A21" s="35"/>
      <c r="B21" s="93"/>
      <c r="C21" s="93"/>
      <c r="D21" s="93" t="s">
        <v>336</v>
      </c>
      <c r="E21" s="161"/>
      <c r="F21" s="117">
        <f>SUM(G21)</f>
        <v>0</v>
      </c>
      <c r="G21" s="117">
        <f>SUM(H21:K21)</f>
        <v>0</v>
      </c>
      <c r="H21" s="117"/>
      <c r="I21" s="167"/>
      <c r="J21" s="168"/>
      <c r="K21" s="167"/>
      <c r="L21" s="154"/>
    </row>
    <row r="22" spans="1:12" ht="22.5" customHeight="1">
      <c r="A22" s="35" t="s">
        <v>1</v>
      </c>
      <c r="B22" s="93" t="s">
        <v>174</v>
      </c>
      <c r="C22" s="93" t="s">
        <v>179</v>
      </c>
      <c r="D22" s="93"/>
      <c r="E22" s="161" t="s">
        <v>417</v>
      </c>
      <c r="F22" s="117">
        <f>SUM(G22)</f>
        <v>138710</v>
      </c>
      <c r="G22" s="117">
        <f>SUM(H22:K22)</f>
        <v>138710</v>
      </c>
      <c r="H22" s="117">
        <v>138710</v>
      </c>
      <c r="I22" s="167">
        <v>0</v>
      </c>
      <c r="J22" s="168">
        <v>0</v>
      </c>
      <c r="K22" s="167">
        <v>0</v>
      </c>
      <c r="L22" s="154"/>
    </row>
    <row r="23" spans="1:12" ht="19.5" customHeight="1" hidden="1">
      <c r="A23" s="35">
        <v>5</v>
      </c>
      <c r="B23" s="93" t="s">
        <v>186</v>
      </c>
      <c r="C23" s="93" t="s">
        <v>187</v>
      </c>
      <c r="D23" s="93"/>
      <c r="E23" s="161" t="s">
        <v>381</v>
      </c>
      <c r="F23" s="117">
        <f>SUM(G23)</f>
        <v>0</v>
      </c>
      <c r="G23" s="117">
        <f>SUM(H23:K23)</f>
        <v>0</v>
      </c>
      <c r="H23" s="117"/>
      <c r="I23" s="167">
        <v>0</v>
      </c>
      <c r="J23" s="168">
        <v>0</v>
      </c>
      <c r="K23" s="167">
        <v>0</v>
      </c>
      <c r="L23" s="154"/>
    </row>
    <row r="24" spans="1:12" ht="15.75" customHeight="1" hidden="1">
      <c r="A24" s="35">
        <v>6</v>
      </c>
      <c r="B24" s="93" t="s">
        <v>199</v>
      </c>
      <c r="C24" s="93" t="s">
        <v>200</v>
      </c>
      <c r="D24" s="93"/>
      <c r="E24" s="161" t="s">
        <v>346</v>
      </c>
      <c r="F24" s="117">
        <f t="shared" si="2"/>
        <v>0</v>
      </c>
      <c r="G24" s="117">
        <f t="shared" si="1"/>
        <v>0</v>
      </c>
      <c r="H24" s="117"/>
      <c r="I24" s="167">
        <v>0</v>
      </c>
      <c r="J24" s="168">
        <v>0</v>
      </c>
      <c r="K24" s="167">
        <v>0</v>
      </c>
      <c r="L24" s="154"/>
    </row>
    <row r="25" spans="1:12" ht="15.75" customHeight="1">
      <c r="A25" s="35">
        <v>7</v>
      </c>
      <c r="B25" s="93" t="s">
        <v>230</v>
      </c>
      <c r="C25" s="93" t="s">
        <v>231</v>
      </c>
      <c r="D25" s="93"/>
      <c r="E25" s="162" t="s">
        <v>373</v>
      </c>
      <c r="F25" s="117">
        <f t="shared" si="2"/>
        <v>220000</v>
      </c>
      <c r="G25" s="117">
        <f t="shared" si="1"/>
        <v>220000</v>
      </c>
      <c r="H25" s="117">
        <v>220000</v>
      </c>
      <c r="I25" s="167">
        <v>0</v>
      </c>
      <c r="J25" s="168">
        <v>0</v>
      </c>
      <c r="K25" s="167">
        <v>0</v>
      </c>
      <c r="L25" s="154"/>
    </row>
    <row r="26" spans="1:12" ht="24" customHeight="1">
      <c r="A26" s="35">
        <v>8</v>
      </c>
      <c r="B26" s="93" t="s">
        <v>234</v>
      </c>
      <c r="C26" s="93" t="s">
        <v>235</v>
      </c>
      <c r="D26" s="93"/>
      <c r="E26" s="169" t="s">
        <v>374</v>
      </c>
      <c r="F26" s="117">
        <f t="shared" si="2"/>
        <v>100000</v>
      </c>
      <c r="G26" s="117">
        <f t="shared" si="1"/>
        <v>100000</v>
      </c>
      <c r="H26" s="117">
        <f>SUM(H27:H29)</f>
        <v>100000</v>
      </c>
      <c r="I26" s="117">
        <f>SUM(I28:I29)</f>
        <v>0</v>
      </c>
      <c r="J26" s="117">
        <f>SUM(J28:J29)</f>
        <v>0</v>
      </c>
      <c r="K26" s="117">
        <f>SUM(K28:K29)</f>
        <v>0</v>
      </c>
      <c r="L26" s="154"/>
    </row>
    <row r="27" spans="1:12" ht="36.75" customHeight="1">
      <c r="A27" s="210"/>
      <c r="B27" s="95"/>
      <c r="C27" s="95"/>
      <c r="D27" s="91" t="s">
        <v>336</v>
      </c>
      <c r="E27" s="169" t="s">
        <v>421</v>
      </c>
      <c r="F27" s="163">
        <f>SUM(G27)</f>
        <v>100000</v>
      </c>
      <c r="G27" s="163">
        <f>SUM(H27:K27)</f>
        <v>100000</v>
      </c>
      <c r="H27" s="212">
        <v>100000</v>
      </c>
      <c r="I27" s="120"/>
      <c r="J27" s="120"/>
      <c r="K27" s="120"/>
      <c r="L27" s="154"/>
    </row>
    <row r="28" spans="1:12" ht="0.75" customHeight="1" hidden="1">
      <c r="A28" s="210"/>
      <c r="B28" s="95"/>
      <c r="C28" s="95"/>
      <c r="D28" s="211" t="s">
        <v>336</v>
      </c>
      <c r="E28" s="169"/>
      <c r="F28" s="163">
        <f t="shared" si="2"/>
        <v>0</v>
      </c>
      <c r="G28" s="163">
        <f t="shared" si="1"/>
        <v>0</v>
      </c>
      <c r="H28" s="212"/>
      <c r="I28" s="212"/>
      <c r="J28" s="213"/>
      <c r="K28" s="212"/>
      <c r="L28" s="154"/>
    </row>
    <row r="29" spans="1:12" ht="35.25" customHeight="1" hidden="1">
      <c r="A29" s="210"/>
      <c r="B29" s="95"/>
      <c r="C29" s="95"/>
      <c r="D29" s="211" t="s">
        <v>336</v>
      </c>
      <c r="E29" s="169"/>
      <c r="F29" s="163">
        <f t="shared" si="2"/>
        <v>0</v>
      </c>
      <c r="G29" s="163">
        <f t="shared" si="1"/>
        <v>0</v>
      </c>
      <c r="H29" s="212"/>
      <c r="I29" s="212"/>
      <c r="J29" s="213"/>
      <c r="K29" s="212"/>
      <c r="L29" s="154"/>
    </row>
    <row r="30" spans="1:12" ht="24" customHeight="1">
      <c r="A30" s="210">
        <v>9</v>
      </c>
      <c r="B30" s="95" t="s">
        <v>240</v>
      </c>
      <c r="C30" s="95" t="s">
        <v>377</v>
      </c>
      <c r="D30" s="95"/>
      <c r="E30" s="161" t="s">
        <v>375</v>
      </c>
      <c r="F30" s="120">
        <f t="shared" si="2"/>
        <v>220000</v>
      </c>
      <c r="G30" s="120">
        <f t="shared" si="1"/>
        <v>220000</v>
      </c>
      <c r="H30" s="120">
        <f>SUM(H31:H33)</f>
        <v>220000</v>
      </c>
      <c r="I30" s="120">
        <f>SUM(I31:I33)</f>
        <v>0</v>
      </c>
      <c r="J30" s="120">
        <f>SUM(J31:J33)</f>
        <v>0</v>
      </c>
      <c r="K30" s="120">
        <f>SUM(K31:K33)</f>
        <v>0</v>
      </c>
      <c r="L30" s="154"/>
    </row>
    <row r="31" spans="1:12" ht="23.25" customHeight="1">
      <c r="A31" s="35"/>
      <c r="B31" s="93"/>
      <c r="C31" s="93"/>
      <c r="D31" s="93" t="s">
        <v>336</v>
      </c>
      <c r="E31" s="209" t="s">
        <v>420</v>
      </c>
      <c r="F31" s="212">
        <f t="shared" si="2"/>
        <v>100000</v>
      </c>
      <c r="G31" s="212">
        <f t="shared" si="1"/>
        <v>100000</v>
      </c>
      <c r="H31" s="163">
        <v>100000</v>
      </c>
      <c r="I31" s="163"/>
      <c r="J31" s="166"/>
      <c r="K31" s="163"/>
      <c r="L31" s="154"/>
    </row>
    <row r="32" spans="1:12" ht="27" customHeight="1">
      <c r="A32" s="157"/>
      <c r="B32" s="159"/>
      <c r="C32" s="159"/>
      <c r="D32" s="159" t="s">
        <v>336</v>
      </c>
      <c r="E32" s="227" t="s">
        <v>376</v>
      </c>
      <c r="F32" s="212">
        <f t="shared" si="2"/>
        <v>120000</v>
      </c>
      <c r="G32" s="212">
        <f t="shared" si="1"/>
        <v>120000</v>
      </c>
      <c r="H32" s="214">
        <v>120000</v>
      </c>
      <c r="I32" s="214"/>
      <c r="J32" s="224"/>
      <c r="K32" s="214"/>
      <c r="L32" s="154"/>
    </row>
    <row r="33" spans="1:12" ht="30" customHeight="1" hidden="1">
      <c r="A33" s="225"/>
      <c r="B33" s="226"/>
      <c r="C33" s="226"/>
      <c r="D33" s="226" t="s">
        <v>336</v>
      </c>
      <c r="E33" s="227"/>
      <c r="F33" s="228">
        <f>SUM(G33)</f>
        <v>0</v>
      </c>
      <c r="G33" s="228">
        <f>SUM(H33:K33)</f>
        <v>0</v>
      </c>
      <c r="H33" s="228"/>
      <c r="I33" s="228"/>
      <c r="J33" s="229"/>
      <c r="K33" s="228"/>
      <c r="L33" s="154"/>
    </row>
    <row r="34" spans="1:12" ht="22.5" customHeight="1">
      <c r="A34" s="312" t="s">
        <v>98</v>
      </c>
      <c r="B34" s="313"/>
      <c r="C34" s="313"/>
      <c r="D34" s="313"/>
      <c r="E34" s="314"/>
      <c r="F34" s="151">
        <f aca="true" t="shared" si="3" ref="F34:K34">SUM(F9+F15+F19+F24+F25+F26+F30+F23+F22)</f>
        <v>4158710</v>
      </c>
      <c r="G34" s="151">
        <f t="shared" si="3"/>
        <v>4158710</v>
      </c>
      <c r="H34" s="151">
        <f t="shared" si="3"/>
        <v>4158710</v>
      </c>
      <c r="I34" s="151">
        <f t="shared" si="3"/>
        <v>0</v>
      </c>
      <c r="J34" s="151">
        <f t="shared" si="3"/>
        <v>0</v>
      </c>
      <c r="K34" s="151">
        <f t="shared" si="3"/>
        <v>0</v>
      </c>
      <c r="L34" s="155"/>
    </row>
    <row r="37" ht="12.75">
      <c r="A37" s="73"/>
    </row>
  </sheetData>
  <mergeCells count="16">
    <mergeCell ref="F3:F7"/>
    <mergeCell ref="H4:K4"/>
    <mergeCell ref="H5:H7"/>
    <mergeCell ref="I5:I7"/>
    <mergeCell ref="J5:J7"/>
    <mergeCell ref="K5:K7"/>
    <mergeCell ref="A34:E34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0.84" bottom="0.7874015748031497" header="0.34" footer="0.4"/>
  <pageSetup fitToHeight="1" fitToWidth="1" horizontalDpi="600" verticalDpi="600" orientation="landscape" paperSize="9" scale="87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BreakPreview" zoomScaleSheetLayoutView="100" workbookViewId="0" topLeftCell="A1">
      <selection activeCell="D15" sqref="D15"/>
    </sheetView>
  </sheetViews>
  <sheetFormatPr defaultColWidth="9.00390625" defaultRowHeight="12.75"/>
  <cols>
    <col min="1" max="1" width="4.75390625" style="1" bestFit="1" customWidth="1"/>
    <col min="2" max="2" width="42.75390625" style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20" t="s">
        <v>418</v>
      </c>
      <c r="B1" s="320"/>
      <c r="C1" s="320"/>
      <c r="D1" s="320"/>
    </row>
    <row r="2" ht="6.75" customHeight="1">
      <c r="A2" s="19"/>
    </row>
    <row r="3" ht="12.75">
      <c r="D3" s="12" t="s">
        <v>39</v>
      </c>
    </row>
    <row r="4" spans="1:4" ht="15" customHeight="1">
      <c r="A4" s="316" t="s">
        <v>55</v>
      </c>
      <c r="B4" s="316" t="s">
        <v>5</v>
      </c>
      <c r="C4" s="317" t="s">
        <v>56</v>
      </c>
      <c r="D4" s="317" t="s">
        <v>57</v>
      </c>
    </row>
    <row r="5" spans="1:4" ht="15" customHeight="1">
      <c r="A5" s="316"/>
      <c r="B5" s="316"/>
      <c r="C5" s="316"/>
      <c r="D5" s="317"/>
    </row>
    <row r="6" spans="1:4" ht="15.75" customHeight="1">
      <c r="A6" s="316"/>
      <c r="B6" s="316"/>
      <c r="C6" s="316"/>
      <c r="D6" s="317"/>
    </row>
    <row r="7" spans="1:4" s="71" customFormat="1" ht="8.25" customHeight="1">
      <c r="A7" s="70">
        <v>1</v>
      </c>
      <c r="B7" s="70">
        <v>2</v>
      </c>
      <c r="C7" s="70">
        <v>3</v>
      </c>
      <c r="D7" s="70">
        <v>4</v>
      </c>
    </row>
    <row r="8" spans="1:4" s="71" customFormat="1" ht="15" customHeight="1">
      <c r="A8" s="267" t="s">
        <v>11</v>
      </c>
      <c r="B8" s="268" t="s">
        <v>429</v>
      </c>
      <c r="C8" s="70"/>
      <c r="D8" s="269">
        <f>1!E93</f>
        <v>16316345</v>
      </c>
    </row>
    <row r="9" spans="1:4" s="71" customFormat="1" ht="15.75" customHeight="1">
      <c r="A9" s="267" t="s">
        <v>12</v>
      </c>
      <c r="B9" s="268" t="s">
        <v>8</v>
      </c>
      <c r="C9" s="70"/>
      <c r="D9" s="269">
        <f>2!E76</f>
        <v>17807433</v>
      </c>
    </row>
    <row r="10" spans="1:4" s="71" customFormat="1" ht="17.25" customHeight="1">
      <c r="A10" s="267" t="s">
        <v>13</v>
      </c>
      <c r="B10" s="268" t="s">
        <v>430</v>
      </c>
      <c r="C10" s="70"/>
      <c r="D10" s="269">
        <f>D8-D9</f>
        <v>-1491088</v>
      </c>
    </row>
    <row r="11" spans="1:4" ht="18.75" customHeight="1">
      <c r="A11" s="319" t="s">
        <v>23</v>
      </c>
      <c r="B11" s="319"/>
      <c r="C11" s="26"/>
      <c r="D11" s="137">
        <f>SUM(D12:D19)</f>
        <v>1982616</v>
      </c>
    </row>
    <row r="12" spans="1:4" ht="18.75" customHeight="1">
      <c r="A12" s="27" t="s">
        <v>11</v>
      </c>
      <c r="B12" s="28" t="s">
        <v>18</v>
      </c>
      <c r="C12" s="27" t="s">
        <v>24</v>
      </c>
      <c r="D12" s="187">
        <v>1982616</v>
      </c>
    </row>
    <row r="13" spans="1:4" ht="18.75" customHeight="1">
      <c r="A13" s="29" t="s">
        <v>12</v>
      </c>
      <c r="B13" s="30" t="s">
        <v>19</v>
      </c>
      <c r="C13" s="29" t="s">
        <v>24</v>
      </c>
      <c r="D13" s="196"/>
    </row>
    <row r="14" spans="1:4" ht="36" customHeight="1">
      <c r="A14" s="29" t="s">
        <v>13</v>
      </c>
      <c r="B14" s="31" t="s">
        <v>95</v>
      </c>
      <c r="C14" s="29" t="s">
        <v>47</v>
      </c>
      <c r="D14" s="196"/>
    </row>
    <row r="15" spans="1:4" ht="18.75" customHeight="1">
      <c r="A15" s="29" t="s">
        <v>1</v>
      </c>
      <c r="B15" s="30" t="s">
        <v>26</v>
      </c>
      <c r="C15" s="29" t="s">
        <v>48</v>
      </c>
      <c r="D15" s="196"/>
    </row>
    <row r="16" spans="1:4" ht="18.75" customHeight="1">
      <c r="A16" s="29" t="s">
        <v>17</v>
      </c>
      <c r="B16" s="30" t="s">
        <v>96</v>
      </c>
      <c r="C16" s="29" t="s">
        <v>109</v>
      </c>
      <c r="D16" s="196"/>
    </row>
    <row r="17" spans="1:4" ht="18.75" customHeight="1">
      <c r="A17" s="29" t="s">
        <v>20</v>
      </c>
      <c r="B17" s="30" t="s">
        <v>21</v>
      </c>
      <c r="C17" s="29" t="s">
        <v>25</v>
      </c>
      <c r="D17" s="196"/>
    </row>
    <row r="18" spans="1:4" ht="18.75" customHeight="1">
      <c r="A18" s="29" t="s">
        <v>22</v>
      </c>
      <c r="B18" s="30" t="s">
        <v>117</v>
      </c>
      <c r="C18" s="29" t="s">
        <v>61</v>
      </c>
      <c r="D18" s="196"/>
    </row>
    <row r="19" spans="1:4" ht="18.75" customHeight="1">
      <c r="A19" s="29" t="s">
        <v>28</v>
      </c>
      <c r="B19" s="33" t="s">
        <v>46</v>
      </c>
      <c r="C19" s="32" t="s">
        <v>27</v>
      </c>
      <c r="D19" s="206"/>
    </row>
    <row r="20" spans="1:4" ht="18.75" customHeight="1">
      <c r="A20" s="319" t="s">
        <v>97</v>
      </c>
      <c r="B20" s="319"/>
      <c r="C20" s="26"/>
      <c r="D20" s="137">
        <f>SUM(D21:D27)</f>
        <v>491528</v>
      </c>
    </row>
    <row r="21" spans="1:4" ht="18.75" customHeight="1">
      <c r="A21" s="27" t="s">
        <v>11</v>
      </c>
      <c r="B21" s="28" t="s">
        <v>49</v>
      </c>
      <c r="C21" s="27" t="s">
        <v>30</v>
      </c>
      <c r="D21" s="187"/>
    </row>
    <row r="22" spans="1:4" ht="18.75" customHeight="1">
      <c r="A22" s="29" t="s">
        <v>12</v>
      </c>
      <c r="B22" s="30" t="s">
        <v>29</v>
      </c>
      <c r="C22" s="29" t="s">
        <v>30</v>
      </c>
      <c r="D22" s="256">
        <v>491528</v>
      </c>
    </row>
    <row r="23" spans="1:4" ht="38.25">
      <c r="A23" s="29" t="s">
        <v>13</v>
      </c>
      <c r="B23" s="31" t="s">
        <v>52</v>
      </c>
      <c r="C23" s="29" t="s">
        <v>53</v>
      </c>
      <c r="D23" s="196"/>
    </row>
    <row r="24" spans="1:4" ht="18.75" customHeight="1">
      <c r="A24" s="29" t="s">
        <v>1</v>
      </c>
      <c r="B24" s="30" t="s">
        <v>50</v>
      </c>
      <c r="C24" s="29" t="s">
        <v>44</v>
      </c>
      <c r="D24" s="196"/>
    </row>
    <row r="25" spans="1:4" ht="18.75" customHeight="1">
      <c r="A25" s="29" t="s">
        <v>17</v>
      </c>
      <c r="B25" s="30" t="s">
        <v>51</v>
      </c>
      <c r="C25" s="29" t="s">
        <v>32</v>
      </c>
      <c r="D25" s="196"/>
    </row>
    <row r="26" spans="1:4" ht="18.75" customHeight="1">
      <c r="A26" s="29" t="s">
        <v>20</v>
      </c>
      <c r="B26" s="30" t="s">
        <v>118</v>
      </c>
      <c r="C26" s="29" t="s">
        <v>33</v>
      </c>
      <c r="D26" s="196"/>
    </row>
    <row r="27" spans="1:4" ht="31.5" customHeight="1">
      <c r="A27" s="32" t="s">
        <v>22</v>
      </c>
      <c r="B27" s="217" t="s">
        <v>366</v>
      </c>
      <c r="C27" s="32" t="s">
        <v>31</v>
      </c>
      <c r="D27" s="206"/>
    </row>
    <row r="28" spans="1:4" ht="7.5" customHeight="1">
      <c r="A28" s="5"/>
      <c r="B28" s="6"/>
      <c r="C28" s="6"/>
      <c r="D28" s="6"/>
    </row>
    <row r="29" spans="1:6" ht="12.75">
      <c r="A29" s="46"/>
      <c r="B29" s="45"/>
      <c r="C29" s="45"/>
      <c r="D29" s="45"/>
      <c r="E29" s="43"/>
      <c r="F29" s="43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3"/>
  <headerFooter alignWithMargins="0">
    <oddHeader>&amp;RZałącznik nr &amp;A
do uchwały Rady Gminy nr ...............
z dnia ..............................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defaultGridColor="0" view="pageBreakPreview" zoomScale="75" zoomScaleNormal="80" zoomScaleSheetLayoutView="75" colorId="8" workbookViewId="0" topLeftCell="A1">
      <selection activeCell="D47" sqref="D47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2.75390625" style="1" customWidth="1"/>
    <col min="7" max="7" width="13.25390625" style="0" customWidth="1"/>
    <col min="8" max="8" width="14.25390625" style="0" customWidth="1"/>
    <col min="9" max="9" width="14.375" style="0" customWidth="1"/>
    <col min="10" max="10" width="13.375" style="0" customWidth="1"/>
    <col min="11" max="11" width="13.25390625" style="0" customWidth="1"/>
  </cols>
  <sheetData>
    <row r="1" spans="1:11" ht="48.75" customHeight="1">
      <c r="A1" s="272" t="s">
        <v>419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ht="12.75">
      <c r="K2" s="11" t="s">
        <v>39</v>
      </c>
    </row>
    <row r="3" spans="1:11" s="4" customFormat="1" ht="20.25" customHeight="1">
      <c r="A3" s="316" t="s">
        <v>2</v>
      </c>
      <c r="B3" s="288" t="s">
        <v>3</v>
      </c>
      <c r="C3" s="288" t="s">
        <v>103</v>
      </c>
      <c r="D3" s="317" t="s">
        <v>91</v>
      </c>
      <c r="E3" s="317" t="s">
        <v>110</v>
      </c>
      <c r="F3" s="317" t="s">
        <v>66</v>
      </c>
      <c r="G3" s="317"/>
      <c r="H3" s="317"/>
      <c r="I3" s="317"/>
      <c r="J3" s="317"/>
      <c r="K3" s="317"/>
    </row>
    <row r="4" spans="1:11" s="4" customFormat="1" ht="20.25" customHeight="1">
      <c r="A4" s="316"/>
      <c r="B4" s="270"/>
      <c r="C4" s="270"/>
      <c r="D4" s="316"/>
      <c r="E4" s="317"/>
      <c r="F4" s="317" t="s">
        <v>89</v>
      </c>
      <c r="G4" s="317" t="s">
        <v>6</v>
      </c>
      <c r="H4" s="317"/>
      <c r="I4" s="317"/>
      <c r="J4" s="317"/>
      <c r="K4" s="317" t="s">
        <v>90</v>
      </c>
    </row>
    <row r="5" spans="1:11" s="4" customFormat="1" ht="69" customHeight="1">
      <c r="A5" s="316"/>
      <c r="B5" s="271"/>
      <c r="C5" s="271"/>
      <c r="D5" s="316"/>
      <c r="E5" s="317"/>
      <c r="F5" s="317"/>
      <c r="G5" s="18" t="s">
        <v>335</v>
      </c>
      <c r="H5" s="18" t="s">
        <v>337</v>
      </c>
      <c r="I5" s="18" t="s">
        <v>111</v>
      </c>
      <c r="J5" s="18" t="s">
        <v>334</v>
      </c>
      <c r="K5" s="317"/>
    </row>
    <row r="6" spans="1:11" ht="9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/>
      <c r="J6" s="20">
        <v>9</v>
      </c>
      <c r="K6" s="20">
        <v>10</v>
      </c>
    </row>
    <row r="7" spans="1:11" s="68" customFormat="1" ht="19.5" customHeight="1">
      <c r="A7" s="124">
        <v>750</v>
      </c>
      <c r="B7" s="124"/>
      <c r="C7" s="124"/>
      <c r="D7" s="128">
        <f>SUM(D8)</f>
        <v>78326</v>
      </c>
      <c r="E7" s="119">
        <f aca="true" t="shared" si="0" ref="E7:E46">SUM(F7+K7)</f>
        <v>78326</v>
      </c>
      <c r="F7" s="119">
        <f>SUM(G7:J7)</f>
        <v>78326</v>
      </c>
      <c r="G7" s="128">
        <f>SUM(G8)</f>
        <v>65392</v>
      </c>
      <c r="H7" s="128">
        <f>SUM(H8)</f>
        <v>12784</v>
      </c>
      <c r="I7" s="128">
        <f>SUM(I8)</f>
        <v>0</v>
      </c>
      <c r="J7" s="128">
        <f>SUM(J8)</f>
        <v>150</v>
      </c>
      <c r="K7" s="128">
        <f>SUM(K8)</f>
        <v>0</v>
      </c>
    </row>
    <row r="8" spans="1:11" s="68" customFormat="1" ht="19.5" customHeight="1">
      <c r="A8" s="125"/>
      <c r="B8" s="125">
        <v>75011</v>
      </c>
      <c r="C8" s="125"/>
      <c r="D8" s="119">
        <f>SUM(D9)</f>
        <v>78326</v>
      </c>
      <c r="E8" s="119">
        <f t="shared" si="0"/>
        <v>78326</v>
      </c>
      <c r="F8" s="119">
        <f>SUM(G8:J8)</f>
        <v>78326</v>
      </c>
      <c r="G8" s="119">
        <f>SUM(G10:G14)</f>
        <v>65392</v>
      </c>
      <c r="H8" s="119">
        <f>SUM(H10:H14)</f>
        <v>12784</v>
      </c>
      <c r="I8" s="119">
        <f>SUM(I10:I14)</f>
        <v>0</v>
      </c>
      <c r="J8" s="119">
        <f>SUM(J10:J14)</f>
        <v>150</v>
      </c>
      <c r="K8" s="119">
        <f>SUM(K10:K14)</f>
        <v>0</v>
      </c>
    </row>
    <row r="9" spans="1:11" ht="19.5" customHeight="1">
      <c r="A9" s="22"/>
      <c r="B9" s="22"/>
      <c r="C9" s="22">
        <v>2010</v>
      </c>
      <c r="D9" s="117">
        <v>78326</v>
      </c>
      <c r="E9" s="129" t="s">
        <v>336</v>
      </c>
      <c r="F9" s="129" t="s">
        <v>336</v>
      </c>
      <c r="G9" s="129" t="s">
        <v>336</v>
      </c>
      <c r="H9" s="129" t="s">
        <v>336</v>
      </c>
      <c r="I9" s="129" t="s">
        <v>336</v>
      </c>
      <c r="J9" s="129" t="s">
        <v>336</v>
      </c>
      <c r="K9" s="129" t="s">
        <v>336</v>
      </c>
    </row>
    <row r="10" spans="1:11" ht="19.5" customHeight="1">
      <c r="A10" s="22"/>
      <c r="B10" s="22"/>
      <c r="C10" s="22">
        <v>4010</v>
      </c>
      <c r="D10" s="117"/>
      <c r="E10" s="117">
        <f t="shared" si="0"/>
        <v>60298</v>
      </c>
      <c r="F10" s="117">
        <f>SUM(G10:J10)</f>
        <v>60298</v>
      </c>
      <c r="G10" s="117">
        <v>60298</v>
      </c>
      <c r="H10" s="117"/>
      <c r="I10" s="117"/>
      <c r="J10" s="117"/>
      <c r="K10" s="117"/>
    </row>
    <row r="11" spans="1:11" ht="19.5" customHeight="1">
      <c r="A11" s="22"/>
      <c r="B11" s="22"/>
      <c r="C11" s="22">
        <v>4040</v>
      </c>
      <c r="D11" s="117"/>
      <c r="E11" s="117">
        <f t="shared" si="0"/>
        <v>5094</v>
      </c>
      <c r="F11" s="117">
        <f aca="true" t="shared" si="1" ref="F11:F16">SUM(G11:J11)</f>
        <v>5094</v>
      </c>
      <c r="G11" s="117">
        <v>5094</v>
      </c>
      <c r="H11" s="117"/>
      <c r="I11" s="117"/>
      <c r="J11" s="117"/>
      <c r="K11" s="117"/>
    </row>
    <row r="12" spans="1:11" ht="19.5" customHeight="1">
      <c r="A12" s="22"/>
      <c r="B12" s="22"/>
      <c r="C12" s="22">
        <v>4110</v>
      </c>
      <c r="D12" s="117"/>
      <c r="E12" s="117">
        <f t="shared" si="0"/>
        <v>11182</v>
      </c>
      <c r="F12" s="117">
        <f t="shared" si="1"/>
        <v>11182</v>
      </c>
      <c r="G12" s="117"/>
      <c r="H12" s="117">
        <v>11182</v>
      </c>
      <c r="I12" s="117"/>
      <c r="J12" s="117"/>
      <c r="K12" s="117"/>
    </row>
    <row r="13" spans="1:11" ht="19.5" customHeight="1">
      <c r="A13" s="22"/>
      <c r="B13" s="22"/>
      <c r="C13" s="22">
        <v>4120</v>
      </c>
      <c r="D13" s="117"/>
      <c r="E13" s="117">
        <f t="shared" si="0"/>
        <v>1602</v>
      </c>
      <c r="F13" s="117">
        <f t="shared" si="1"/>
        <v>1602</v>
      </c>
      <c r="G13" s="117"/>
      <c r="H13" s="117">
        <v>1602</v>
      </c>
      <c r="I13" s="117"/>
      <c r="J13" s="117"/>
      <c r="K13" s="117"/>
    </row>
    <row r="14" spans="1:11" ht="19.5" customHeight="1">
      <c r="A14" s="22"/>
      <c r="B14" s="22"/>
      <c r="C14" s="22">
        <v>4210</v>
      </c>
      <c r="D14" s="117"/>
      <c r="E14" s="117">
        <f t="shared" si="0"/>
        <v>150</v>
      </c>
      <c r="F14" s="117">
        <f t="shared" si="1"/>
        <v>150</v>
      </c>
      <c r="G14" s="117"/>
      <c r="H14" s="117"/>
      <c r="I14" s="117"/>
      <c r="J14" s="117">
        <v>150</v>
      </c>
      <c r="K14" s="117"/>
    </row>
    <row r="15" spans="1:11" s="68" customFormat="1" ht="19.5" customHeight="1">
      <c r="A15" s="125">
        <v>751</v>
      </c>
      <c r="B15" s="125"/>
      <c r="C15" s="125"/>
      <c r="D15" s="119">
        <f>SUM(D16)</f>
        <v>1449</v>
      </c>
      <c r="E15" s="119">
        <f aca="true" t="shared" si="2" ref="E15:K15">SUM(E16)</f>
        <v>1449</v>
      </c>
      <c r="F15" s="119">
        <f t="shared" si="2"/>
        <v>1449</v>
      </c>
      <c r="G15" s="119">
        <f t="shared" si="2"/>
        <v>0</v>
      </c>
      <c r="H15" s="119">
        <f t="shared" si="2"/>
        <v>0</v>
      </c>
      <c r="I15" s="119">
        <f t="shared" si="2"/>
        <v>0</v>
      </c>
      <c r="J15" s="119">
        <f t="shared" si="2"/>
        <v>1449</v>
      </c>
      <c r="K15" s="119">
        <f t="shared" si="2"/>
        <v>0</v>
      </c>
    </row>
    <row r="16" spans="1:11" s="68" customFormat="1" ht="19.5" customHeight="1">
      <c r="A16" s="125"/>
      <c r="B16" s="125">
        <v>75101</v>
      </c>
      <c r="C16" s="125"/>
      <c r="D16" s="119">
        <f>SUM(D17)</f>
        <v>1449</v>
      </c>
      <c r="E16" s="119">
        <f t="shared" si="0"/>
        <v>1449</v>
      </c>
      <c r="F16" s="119">
        <f t="shared" si="1"/>
        <v>1449</v>
      </c>
      <c r="G16" s="119">
        <f>SUM(G18:G20)</f>
        <v>0</v>
      </c>
      <c r="H16" s="119">
        <f>SUM(H18:H20)</f>
        <v>0</v>
      </c>
      <c r="I16" s="119">
        <f>SUM(I18:I20)</f>
        <v>0</v>
      </c>
      <c r="J16" s="119">
        <f>SUM(J18:J20)</f>
        <v>1449</v>
      </c>
      <c r="K16" s="119">
        <f>SUM(K18:K20)</f>
        <v>0</v>
      </c>
    </row>
    <row r="17" spans="1:11" ht="19.5" customHeight="1">
      <c r="A17" s="22"/>
      <c r="B17" s="22"/>
      <c r="C17" s="22">
        <v>2010</v>
      </c>
      <c r="D17" s="249">
        <v>1449</v>
      </c>
      <c r="E17" s="129" t="s">
        <v>336</v>
      </c>
      <c r="F17" s="129" t="s">
        <v>336</v>
      </c>
      <c r="G17" s="129" t="s">
        <v>336</v>
      </c>
      <c r="H17" s="129" t="s">
        <v>336</v>
      </c>
      <c r="I17" s="129" t="s">
        <v>336</v>
      </c>
      <c r="J17" s="129" t="s">
        <v>336</v>
      </c>
      <c r="K17" s="129" t="s">
        <v>336</v>
      </c>
    </row>
    <row r="18" spans="1:11" ht="18.75" customHeight="1">
      <c r="A18" s="22"/>
      <c r="B18" s="22"/>
      <c r="C18" s="22">
        <v>4300</v>
      </c>
      <c r="D18" s="130" t="s">
        <v>336</v>
      </c>
      <c r="E18" s="117">
        <f t="shared" si="0"/>
        <v>1449</v>
      </c>
      <c r="F18" s="117">
        <f>SUM(G18:J18)</f>
        <v>1449</v>
      </c>
      <c r="G18" s="117"/>
      <c r="H18" s="117"/>
      <c r="I18" s="117"/>
      <c r="J18" s="117">
        <v>1449</v>
      </c>
      <c r="K18" s="117"/>
    </row>
    <row r="19" spans="1:11" ht="19.5" customHeight="1" hidden="1">
      <c r="A19" s="22"/>
      <c r="B19" s="22"/>
      <c r="C19" s="22"/>
      <c r="D19" s="130" t="s">
        <v>336</v>
      </c>
      <c r="E19" s="117">
        <f t="shared" si="0"/>
        <v>0</v>
      </c>
      <c r="F19" s="117">
        <f>SUM(G19:J19)</f>
        <v>0</v>
      </c>
      <c r="G19" s="117"/>
      <c r="H19" s="117"/>
      <c r="I19" s="117"/>
      <c r="J19" s="117"/>
      <c r="K19" s="117"/>
    </row>
    <row r="20" spans="1:11" ht="19.5" customHeight="1" hidden="1">
      <c r="A20" s="22"/>
      <c r="B20" s="22"/>
      <c r="C20" s="22"/>
      <c r="D20" s="130" t="s">
        <v>336</v>
      </c>
      <c r="E20" s="117">
        <f t="shared" si="0"/>
        <v>0</v>
      </c>
      <c r="F20" s="117">
        <f>SUM(G20:J20)</f>
        <v>0</v>
      </c>
      <c r="G20" s="117"/>
      <c r="H20" s="117"/>
      <c r="I20" s="117"/>
      <c r="J20" s="117"/>
      <c r="K20" s="117"/>
    </row>
    <row r="21" spans="1:11" s="68" customFormat="1" ht="19.5" customHeight="1">
      <c r="A21" s="125">
        <v>754</v>
      </c>
      <c r="B21" s="125"/>
      <c r="C21" s="125"/>
      <c r="D21" s="119">
        <f>SUM(D22)</f>
        <v>530</v>
      </c>
      <c r="E21" s="119">
        <f aca="true" t="shared" si="3" ref="E21:K21">SUM(E22)</f>
        <v>530</v>
      </c>
      <c r="F21" s="119">
        <f t="shared" si="3"/>
        <v>530</v>
      </c>
      <c r="G21" s="119">
        <f t="shared" si="3"/>
        <v>530</v>
      </c>
      <c r="H21" s="119">
        <f t="shared" si="3"/>
        <v>0</v>
      </c>
      <c r="I21" s="119">
        <f t="shared" si="3"/>
        <v>0</v>
      </c>
      <c r="J21" s="119">
        <f t="shared" si="3"/>
        <v>0</v>
      </c>
      <c r="K21" s="119">
        <f t="shared" si="3"/>
        <v>0</v>
      </c>
    </row>
    <row r="22" spans="1:11" s="68" customFormat="1" ht="19.5" customHeight="1">
      <c r="A22" s="125"/>
      <c r="B22" s="125">
        <v>75414</v>
      </c>
      <c r="C22" s="125"/>
      <c r="D22" s="119">
        <f>SUM(D23)</f>
        <v>530</v>
      </c>
      <c r="E22" s="119">
        <f t="shared" si="0"/>
        <v>530</v>
      </c>
      <c r="F22" s="119">
        <f>SUM(G22:J22)</f>
        <v>530</v>
      </c>
      <c r="G22" s="119">
        <f>SUM(G24)</f>
        <v>530</v>
      </c>
      <c r="H22" s="119">
        <f>SUM(H24)</f>
        <v>0</v>
      </c>
      <c r="I22" s="119">
        <f>SUM(I24)</f>
        <v>0</v>
      </c>
      <c r="J22" s="119">
        <f>SUM(J24)</f>
        <v>0</v>
      </c>
      <c r="K22" s="119">
        <f>SUM(K24)</f>
        <v>0</v>
      </c>
    </row>
    <row r="23" spans="1:11" ht="19.5" customHeight="1">
      <c r="A23" s="22"/>
      <c r="B23" s="22"/>
      <c r="C23" s="22">
        <v>2010</v>
      </c>
      <c r="D23" s="117">
        <v>530</v>
      </c>
      <c r="E23" s="129" t="s">
        <v>336</v>
      </c>
      <c r="F23" s="129" t="s">
        <v>336</v>
      </c>
      <c r="G23" s="129" t="s">
        <v>336</v>
      </c>
      <c r="H23" s="129" t="s">
        <v>336</v>
      </c>
      <c r="I23" s="129" t="s">
        <v>336</v>
      </c>
      <c r="J23" s="129" t="s">
        <v>336</v>
      </c>
      <c r="K23" s="129" t="s">
        <v>336</v>
      </c>
    </row>
    <row r="24" spans="1:11" ht="19.5" customHeight="1">
      <c r="A24" s="22"/>
      <c r="B24" s="22"/>
      <c r="C24" s="22">
        <v>4170</v>
      </c>
      <c r="D24" s="117"/>
      <c r="E24" s="117">
        <f t="shared" si="0"/>
        <v>530</v>
      </c>
      <c r="F24" s="117">
        <f>SUM(G24:J24)</f>
        <v>530</v>
      </c>
      <c r="G24" s="117">
        <v>530</v>
      </c>
      <c r="H24" s="117"/>
      <c r="I24" s="117"/>
      <c r="J24" s="117"/>
      <c r="K24" s="117"/>
    </row>
    <row r="25" spans="1:11" s="68" customFormat="1" ht="19.5" customHeight="1">
      <c r="A25" s="125">
        <v>852</v>
      </c>
      <c r="B25" s="125"/>
      <c r="C25" s="125"/>
      <c r="D25" s="119">
        <f>SUM(D26+D41+D44)</f>
        <v>2929300</v>
      </c>
      <c r="E25" s="119">
        <f aca="true" t="shared" si="4" ref="E25:K25">SUM(E26+E41+E44)</f>
        <v>2929300</v>
      </c>
      <c r="F25" s="119">
        <f t="shared" si="4"/>
        <v>2929300</v>
      </c>
      <c r="G25" s="119">
        <f t="shared" si="4"/>
        <v>50956</v>
      </c>
      <c r="H25" s="119">
        <f t="shared" si="4"/>
        <v>35492</v>
      </c>
      <c r="I25" s="119">
        <f t="shared" si="4"/>
        <v>2807612</v>
      </c>
      <c r="J25" s="119">
        <f t="shared" si="4"/>
        <v>35240</v>
      </c>
      <c r="K25" s="119">
        <f t="shared" si="4"/>
        <v>0</v>
      </c>
    </row>
    <row r="26" spans="1:11" s="68" customFormat="1" ht="19.5" customHeight="1">
      <c r="A26" s="125"/>
      <c r="B26" s="125">
        <v>85212</v>
      </c>
      <c r="C26" s="125"/>
      <c r="D26" s="119">
        <f>SUM(D27)</f>
        <v>2804014</v>
      </c>
      <c r="E26" s="119">
        <f t="shared" si="0"/>
        <v>2804014</v>
      </c>
      <c r="F26" s="119">
        <f>SUM(G26:J26)</f>
        <v>2804014</v>
      </c>
      <c r="G26" s="119">
        <f>SUM(G28:G40)</f>
        <v>50956</v>
      </c>
      <c r="H26" s="119">
        <f>SUM(H28:H40)</f>
        <v>35492</v>
      </c>
      <c r="I26" s="119">
        <f>SUM(I28:I40)</f>
        <v>2694854</v>
      </c>
      <c r="J26" s="119">
        <f>SUM(J28:J40)</f>
        <v>22712</v>
      </c>
      <c r="K26" s="119">
        <f>SUM(K28:K40)</f>
        <v>0</v>
      </c>
    </row>
    <row r="27" spans="1:11" ht="19.5" customHeight="1">
      <c r="A27" s="22"/>
      <c r="B27" s="22"/>
      <c r="C27" s="22">
        <v>2010</v>
      </c>
      <c r="D27" s="120">
        <v>2804014</v>
      </c>
      <c r="E27" s="129" t="s">
        <v>336</v>
      </c>
      <c r="F27" s="129" t="s">
        <v>336</v>
      </c>
      <c r="G27" s="129" t="s">
        <v>336</v>
      </c>
      <c r="H27" s="129" t="s">
        <v>336</v>
      </c>
      <c r="I27" s="129" t="s">
        <v>336</v>
      </c>
      <c r="J27" s="129" t="s">
        <v>336</v>
      </c>
      <c r="K27" s="129" t="s">
        <v>336</v>
      </c>
    </row>
    <row r="28" spans="1:11" ht="19.5" customHeight="1">
      <c r="A28" s="22"/>
      <c r="B28" s="22"/>
      <c r="C28" s="22">
        <v>3110</v>
      </c>
      <c r="D28" s="130" t="s">
        <v>336</v>
      </c>
      <c r="E28" s="117">
        <f t="shared" si="0"/>
        <v>2694854</v>
      </c>
      <c r="F28" s="117">
        <f aca="true" t="shared" si="5" ref="F28:F34">SUM(G28:J28)</f>
        <v>2694854</v>
      </c>
      <c r="G28" s="117"/>
      <c r="H28" s="117"/>
      <c r="I28" s="117">
        <v>2694854</v>
      </c>
      <c r="J28" s="117"/>
      <c r="K28" s="117"/>
    </row>
    <row r="29" spans="1:11" ht="19.5" customHeight="1">
      <c r="A29" s="22"/>
      <c r="B29" s="22"/>
      <c r="C29" s="22">
        <v>4010</v>
      </c>
      <c r="D29" s="130" t="s">
        <v>336</v>
      </c>
      <c r="E29" s="117">
        <f>SUM(F29+K29)</f>
        <v>47212</v>
      </c>
      <c r="F29" s="117">
        <f t="shared" si="5"/>
        <v>47212</v>
      </c>
      <c r="G29" s="117">
        <v>47212</v>
      </c>
      <c r="H29" s="117"/>
      <c r="I29" s="117"/>
      <c r="J29" s="117"/>
      <c r="K29" s="117"/>
    </row>
    <row r="30" spans="1:11" ht="19.5" customHeight="1">
      <c r="A30" s="54"/>
      <c r="B30" s="54"/>
      <c r="C30" s="22">
        <v>4040</v>
      </c>
      <c r="D30" s="130" t="s">
        <v>336</v>
      </c>
      <c r="E30" s="117">
        <f>SUM(F30+K30)</f>
        <v>3744</v>
      </c>
      <c r="F30" s="117">
        <f t="shared" si="5"/>
        <v>3744</v>
      </c>
      <c r="G30" s="117">
        <v>3744</v>
      </c>
      <c r="H30" s="120"/>
      <c r="I30" s="120"/>
      <c r="J30" s="120"/>
      <c r="K30" s="120"/>
    </row>
    <row r="31" spans="1:11" ht="19.5" customHeight="1">
      <c r="A31" s="54"/>
      <c r="B31" s="54"/>
      <c r="C31" s="54">
        <v>4110</v>
      </c>
      <c r="D31" s="130" t="s">
        <v>336</v>
      </c>
      <c r="E31" s="117">
        <f>SUM(F31+K31)</f>
        <v>34243</v>
      </c>
      <c r="F31" s="117">
        <f t="shared" si="5"/>
        <v>34243</v>
      </c>
      <c r="G31" s="120"/>
      <c r="H31" s="120">
        <v>34243</v>
      </c>
      <c r="I31" s="120"/>
      <c r="J31" s="120"/>
      <c r="K31" s="120"/>
    </row>
    <row r="32" spans="1:11" ht="19.5" customHeight="1">
      <c r="A32" s="54"/>
      <c r="B32" s="54"/>
      <c r="C32" s="54">
        <v>4120</v>
      </c>
      <c r="D32" s="130" t="s">
        <v>336</v>
      </c>
      <c r="E32" s="117">
        <f>SUM(F32+K32)</f>
        <v>1249</v>
      </c>
      <c r="F32" s="117">
        <f t="shared" si="5"/>
        <v>1249</v>
      </c>
      <c r="G32" s="120"/>
      <c r="H32" s="120">
        <v>1249</v>
      </c>
      <c r="I32" s="120"/>
      <c r="J32" s="120"/>
      <c r="K32" s="120"/>
    </row>
    <row r="33" spans="1:11" ht="19.5" customHeight="1">
      <c r="A33" s="54"/>
      <c r="B33" s="54"/>
      <c r="C33" s="54">
        <v>4210</v>
      </c>
      <c r="D33" s="130" t="s">
        <v>336</v>
      </c>
      <c r="E33" s="120">
        <f t="shared" si="0"/>
        <v>10167</v>
      </c>
      <c r="F33" s="120">
        <f t="shared" si="5"/>
        <v>10167</v>
      </c>
      <c r="G33" s="120"/>
      <c r="H33" s="120"/>
      <c r="I33" s="120"/>
      <c r="J33" s="120">
        <v>10167</v>
      </c>
      <c r="K33" s="120"/>
    </row>
    <row r="34" spans="1:11" ht="19.5" customHeight="1">
      <c r="A34" s="54"/>
      <c r="B34" s="54"/>
      <c r="C34" s="54">
        <v>4300</v>
      </c>
      <c r="D34" s="130" t="s">
        <v>336</v>
      </c>
      <c r="E34" s="120">
        <f t="shared" si="0"/>
        <v>3371</v>
      </c>
      <c r="F34" s="120">
        <f t="shared" si="5"/>
        <v>3371</v>
      </c>
      <c r="G34" s="120"/>
      <c r="H34" s="120"/>
      <c r="I34" s="120"/>
      <c r="J34" s="120">
        <v>3371</v>
      </c>
      <c r="K34" s="120"/>
    </row>
    <row r="35" spans="1:11" ht="19.5" customHeight="1">
      <c r="A35" s="54"/>
      <c r="B35" s="54"/>
      <c r="C35" s="54">
        <v>4360</v>
      </c>
      <c r="D35" s="130" t="s">
        <v>336</v>
      </c>
      <c r="E35" s="120">
        <f aca="true" t="shared" si="6" ref="E35:E40">SUM(F35+K35)</f>
        <v>600</v>
      </c>
      <c r="F35" s="120">
        <f aca="true" t="shared" si="7" ref="F35:F40">SUM(G35:J35)</f>
        <v>600</v>
      </c>
      <c r="G35" s="120"/>
      <c r="H35" s="120"/>
      <c r="I35" s="120"/>
      <c r="J35" s="120">
        <v>600</v>
      </c>
      <c r="K35" s="120"/>
    </row>
    <row r="36" spans="1:11" ht="19.5" customHeight="1">
      <c r="A36" s="54"/>
      <c r="B36" s="54"/>
      <c r="C36" s="54">
        <v>4370</v>
      </c>
      <c r="D36" s="130" t="s">
        <v>336</v>
      </c>
      <c r="E36" s="120">
        <f t="shared" si="6"/>
        <v>600</v>
      </c>
      <c r="F36" s="120">
        <f t="shared" si="7"/>
        <v>600</v>
      </c>
      <c r="G36" s="120"/>
      <c r="H36" s="120"/>
      <c r="I36" s="120"/>
      <c r="J36" s="120">
        <v>600</v>
      </c>
      <c r="K36" s="120"/>
    </row>
    <row r="37" spans="1:11" ht="19.5" customHeight="1">
      <c r="A37" s="54"/>
      <c r="B37" s="54"/>
      <c r="C37" s="54">
        <v>4410</v>
      </c>
      <c r="D37" s="130" t="s">
        <v>336</v>
      </c>
      <c r="E37" s="120">
        <f t="shared" si="6"/>
        <v>500</v>
      </c>
      <c r="F37" s="120">
        <f t="shared" si="7"/>
        <v>500</v>
      </c>
      <c r="G37" s="120"/>
      <c r="H37" s="120"/>
      <c r="I37" s="120"/>
      <c r="J37" s="120">
        <v>500</v>
      </c>
      <c r="K37" s="120"/>
    </row>
    <row r="38" spans="1:11" ht="19.5" customHeight="1">
      <c r="A38" s="54"/>
      <c r="B38" s="54"/>
      <c r="C38" s="54">
        <v>4440</v>
      </c>
      <c r="D38" s="130" t="s">
        <v>336</v>
      </c>
      <c r="E38" s="120">
        <f t="shared" si="6"/>
        <v>1650</v>
      </c>
      <c r="F38" s="120">
        <f t="shared" si="7"/>
        <v>1650</v>
      </c>
      <c r="G38" s="120"/>
      <c r="H38" s="120"/>
      <c r="I38" s="120"/>
      <c r="J38" s="120">
        <v>1650</v>
      </c>
      <c r="K38" s="120"/>
    </row>
    <row r="39" spans="1:11" ht="19.5" customHeight="1">
      <c r="A39" s="54"/>
      <c r="B39" s="54"/>
      <c r="C39" s="54">
        <v>4700</v>
      </c>
      <c r="D39" s="130" t="s">
        <v>336</v>
      </c>
      <c r="E39" s="120">
        <f t="shared" si="6"/>
        <v>4000</v>
      </c>
      <c r="F39" s="120">
        <f t="shared" si="7"/>
        <v>4000</v>
      </c>
      <c r="G39" s="120"/>
      <c r="H39" s="120"/>
      <c r="I39" s="120"/>
      <c r="J39" s="120">
        <v>4000</v>
      </c>
      <c r="K39" s="120"/>
    </row>
    <row r="40" spans="1:11" ht="19.5" customHeight="1">
      <c r="A40" s="54"/>
      <c r="B40" s="54"/>
      <c r="C40" s="54">
        <v>4750</v>
      </c>
      <c r="D40" s="130" t="s">
        <v>336</v>
      </c>
      <c r="E40" s="120">
        <f t="shared" si="6"/>
        <v>1824</v>
      </c>
      <c r="F40" s="120">
        <f t="shared" si="7"/>
        <v>1824</v>
      </c>
      <c r="G40" s="120"/>
      <c r="H40" s="120"/>
      <c r="I40" s="120"/>
      <c r="J40" s="120">
        <v>1824</v>
      </c>
      <c r="K40" s="120"/>
    </row>
    <row r="41" spans="1:11" s="68" customFormat="1" ht="19.5" customHeight="1">
      <c r="A41" s="126"/>
      <c r="B41" s="125">
        <v>85213</v>
      </c>
      <c r="C41" s="125"/>
      <c r="D41" s="119">
        <f>SUM(D42)</f>
        <v>12528</v>
      </c>
      <c r="E41" s="119">
        <f t="shared" si="0"/>
        <v>12528</v>
      </c>
      <c r="F41" s="121">
        <f>SUM(G41:J41)</f>
        <v>12528</v>
      </c>
      <c r="G41" s="121">
        <f>SUM(G43)</f>
        <v>0</v>
      </c>
      <c r="H41" s="121">
        <f>SUM(H43)</f>
        <v>0</v>
      </c>
      <c r="I41" s="121">
        <f>SUM(I43)</f>
        <v>0</v>
      </c>
      <c r="J41" s="121">
        <f>SUM(J43)</f>
        <v>12528</v>
      </c>
      <c r="K41" s="121">
        <f>SUM(K43)</f>
        <v>0</v>
      </c>
    </row>
    <row r="42" spans="1:11" ht="19.5" customHeight="1">
      <c r="A42" s="54"/>
      <c r="B42" s="54"/>
      <c r="C42" s="54">
        <v>2010</v>
      </c>
      <c r="D42" s="120">
        <v>12528</v>
      </c>
      <c r="E42" s="130" t="s">
        <v>336</v>
      </c>
      <c r="F42" s="130" t="s">
        <v>336</v>
      </c>
      <c r="G42" s="130" t="s">
        <v>336</v>
      </c>
      <c r="H42" s="130" t="s">
        <v>336</v>
      </c>
      <c r="I42" s="130" t="s">
        <v>336</v>
      </c>
      <c r="J42" s="130" t="s">
        <v>336</v>
      </c>
      <c r="K42" s="130" t="s">
        <v>336</v>
      </c>
    </row>
    <row r="43" spans="1:11" ht="19.5" customHeight="1">
      <c r="A43" s="54"/>
      <c r="B43" s="54"/>
      <c r="C43" s="54">
        <v>4130</v>
      </c>
      <c r="D43" s="130" t="s">
        <v>336</v>
      </c>
      <c r="E43" s="120">
        <f t="shared" si="0"/>
        <v>12528</v>
      </c>
      <c r="F43" s="120">
        <f>SUM(G43:J43)</f>
        <v>12528</v>
      </c>
      <c r="G43" s="120"/>
      <c r="H43" s="120"/>
      <c r="I43" s="120"/>
      <c r="J43" s="120">
        <v>12528</v>
      </c>
      <c r="K43" s="120"/>
    </row>
    <row r="44" spans="1:11" s="68" customFormat="1" ht="19.5" customHeight="1">
      <c r="A44" s="126"/>
      <c r="B44" s="126">
        <v>85214</v>
      </c>
      <c r="C44" s="126"/>
      <c r="D44" s="121">
        <f>SUM(D45)</f>
        <v>112758</v>
      </c>
      <c r="E44" s="121">
        <f t="shared" si="0"/>
        <v>112758</v>
      </c>
      <c r="F44" s="121">
        <f>SUM(G44:J44)</f>
        <v>112758</v>
      </c>
      <c r="G44" s="121">
        <f>SUM(G46)</f>
        <v>0</v>
      </c>
      <c r="H44" s="121">
        <f>SUM(H46)</f>
        <v>0</v>
      </c>
      <c r="I44" s="121">
        <f>SUM(I46)</f>
        <v>112758</v>
      </c>
      <c r="J44" s="121">
        <f>SUM(J46)</f>
        <v>0</v>
      </c>
      <c r="K44" s="121">
        <f>SUM(K46)</f>
        <v>0</v>
      </c>
    </row>
    <row r="45" spans="1:11" ht="19.5" customHeight="1">
      <c r="A45" s="54"/>
      <c r="B45" s="54"/>
      <c r="C45" s="54">
        <v>2010</v>
      </c>
      <c r="D45" s="120">
        <v>112758</v>
      </c>
      <c r="E45" s="130" t="s">
        <v>336</v>
      </c>
      <c r="F45" s="130" t="s">
        <v>336</v>
      </c>
      <c r="G45" s="130" t="s">
        <v>336</v>
      </c>
      <c r="H45" s="130" t="s">
        <v>336</v>
      </c>
      <c r="I45" s="130" t="s">
        <v>336</v>
      </c>
      <c r="J45" s="130" t="s">
        <v>336</v>
      </c>
      <c r="K45" s="130" t="s">
        <v>336</v>
      </c>
    </row>
    <row r="46" spans="1:11" ht="19.5" customHeight="1">
      <c r="A46" s="23"/>
      <c r="B46" s="23"/>
      <c r="C46" s="23">
        <v>3110</v>
      </c>
      <c r="D46" s="130" t="s">
        <v>336</v>
      </c>
      <c r="E46" s="122">
        <f t="shared" si="0"/>
        <v>112758</v>
      </c>
      <c r="F46" s="122">
        <f>SUM(G46:J46)</f>
        <v>112758</v>
      </c>
      <c r="G46" s="122"/>
      <c r="H46" s="122"/>
      <c r="I46" s="122">
        <v>112758</v>
      </c>
      <c r="J46" s="122"/>
      <c r="K46" s="122"/>
    </row>
    <row r="47" spans="1:11" ht="19.5" customHeight="1">
      <c r="A47" s="273" t="s">
        <v>98</v>
      </c>
      <c r="B47" s="274"/>
      <c r="C47" s="274"/>
      <c r="D47" s="127">
        <f>SUM(D7+D15+D21+D25)</f>
        <v>3009605</v>
      </c>
      <c r="E47" s="127">
        <f aca="true" t="shared" si="8" ref="E47:K47">SUM(E7+E15+E21+E25)</f>
        <v>3009605</v>
      </c>
      <c r="F47" s="127">
        <f t="shared" si="8"/>
        <v>3009605</v>
      </c>
      <c r="G47" s="127">
        <f t="shared" si="8"/>
        <v>116878</v>
      </c>
      <c r="H47" s="127">
        <f t="shared" si="8"/>
        <v>48276</v>
      </c>
      <c r="I47" s="127">
        <f t="shared" si="8"/>
        <v>2807612</v>
      </c>
      <c r="J47" s="127">
        <f t="shared" si="8"/>
        <v>36839</v>
      </c>
      <c r="K47" s="127">
        <f t="shared" si="8"/>
        <v>0</v>
      </c>
    </row>
    <row r="49" ht="12.75">
      <c r="A49" s="73"/>
    </row>
  </sheetData>
  <mergeCells count="11">
    <mergeCell ref="A47:C47"/>
    <mergeCell ref="G4:J4"/>
    <mergeCell ref="K4:K5"/>
    <mergeCell ref="F3:K3"/>
    <mergeCell ref="D3:D5"/>
    <mergeCell ref="E3:E5"/>
    <mergeCell ref="A3:A5"/>
    <mergeCell ref="B3:B5"/>
    <mergeCell ref="C3:C5"/>
    <mergeCell ref="A1:K1"/>
    <mergeCell ref="F4:F5"/>
  </mergeCells>
  <printOptions horizontalCentered="1"/>
  <pageMargins left="0.5511811023622047" right="0.5511811023622047" top="1.09" bottom="0.22" header="0.39" footer="0.27"/>
  <pageSetup horizontalDpi="300" verticalDpi="300" orientation="landscape" paperSize="9" scale="88" r:id="rId1"/>
  <headerFooter alignWithMargins="0">
    <oddHeader>&amp;RZałącznik nr &amp;A
do uchwały Rady Gminy nr ...............
z dnia ..............................</oddHeader>
    <oddFooter>&amp;CStrona &amp;P z &amp;N</oddFooter>
  </headerFooter>
  <rowBreaks count="1" manualBreakCount="1"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E14" sqref="E1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7" ht="21" customHeight="1">
      <c r="A1" s="322" t="s">
        <v>354</v>
      </c>
      <c r="B1" s="322"/>
      <c r="C1" s="322"/>
      <c r="D1" s="322"/>
      <c r="E1" s="322"/>
      <c r="F1" s="322"/>
      <c r="G1"/>
    </row>
    <row r="2" spans="1:6" ht="19.5" customHeight="1">
      <c r="A2" s="275" t="s">
        <v>400</v>
      </c>
      <c r="B2" s="275"/>
      <c r="C2" s="275"/>
      <c r="D2" s="275"/>
      <c r="E2" s="275"/>
      <c r="F2" s="275"/>
    </row>
    <row r="3" spans="1:7" ht="19.5" customHeight="1">
      <c r="A3" s="322" t="s">
        <v>382</v>
      </c>
      <c r="B3" s="322"/>
      <c r="C3" s="322"/>
      <c r="D3" s="322"/>
      <c r="E3" s="322"/>
      <c r="F3" s="322"/>
      <c r="G3"/>
    </row>
    <row r="4" ht="19.5" customHeight="1">
      <c r="F4" s="13" t="s">
        <v>39</v>
      </c>
    </row>
    <row r="5" spans="1:6" ht="19.5" customHeight="1">
      <c r="A5" s="17" t="s">
        <v>55</v>
      </c>
      <c r="B5" s="17" t="s">
        <v>2</v>
      </c>
      <c r="C5" s="17" t="s">
        <v>3</v>
      </c>
      <c r="D5" s="17" t="s">
        <v>106</v>
      </c>
      <c r="E5" s="17" t="s">
        <v>5</v>
      </c>
      <c r="F5" s="17" t="s">
        <v>355</v>
      </c>
    </row>
    <row r="6" spans="1:6" ht="7.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</row>
    <row r="7" spans="1:6" ht="16.5" customHeight="1">
      <c r="A7" s="194">
        <v>1</v>
      </c>
      <c r="B7" s="203">
        <v>750</v>
      </c>
      <c r="C7" s="203"/>
      <c r="D7" s="124"/>
      <c r="E7" s="124" t="s">
        <v>251</v>
      </c>
      <c r="F7" s="128">
        <f>SUM(F8)</f>
        <v>57087</v>
      </c>
    </row>
    <row r="8" spans="1:6" ht="21.75" customHeight="1">
      <c r="A8" s="201"/>
      <c r="B8" s="201"/>
      <c r="C8" s="30">
        <v>75011</v>
      </c>
      <c r="D8" s="30"/>
      <c r="E8" s="30" t="s">
        <v>176</v>
      </c>
      <c r="F8" s="196">
        <f>SUM(F9)</f>
        <v>57087</v>
      </c>
    </row>
    <row r="9" spans="1:6" ht="21.75" customHeight="1">
      <c r="A9" s="201"/>
      <c r="B9" s="201"/>
      <c r="C9" s="201"/>
      <c r="D9" s="254" t="s">
        <v>401</v>
      </c>
      <c r="E9" s="199" t="s">
        <v>356</v>
      </c>
      <c r="F9" s="200">
        <f>SUM(F14:F15)</f>
        <v>57087</v>
      </c>
    </row>
    <row r="10" spans="1:6" ht="30" customHeight="1" hidden="1">
      <c r="A10" s="201"/>
      <c r="B10" s="201"/>
      <c r="C10" s="201"/>
      <c r="D10" s="201"/>
      <c r="E10" s="201"/>
      <c r="F10" s="204"/>
    </row>
    <row r="11" spans="1:6" ht="30" customHeight="1" hidden="1">
      <c r="A11" s="201"/>
      <c r="B11" s="201"/>
      <c r="C11" s="201"/>
      <c r="D11" s="201"/>
      <c r="E11" s="201"/>
      <c r="F11" s="204"/>
    </row>
    <row r="12" spans="1:6" ht="30" customHeight="1" hidden="1">
      <c r="A12" s="201"/>
      <c r="B12" s="201"/>
      <c r="C12" s="201"/>
      <c r="D12" s="201"/>
      <c r="E12" s="201"/>
      <c r="F12" s="204"/>
    </row>
    <row r="13" spans="1:6" ht="16.5" customHeight="1">
      <c r="A13" s="201"/>
      <c r="B13" s="201"/>
      <c r="C13" s="201"/>
      <c r="D13" s="202"/>
      <c r="E13" s="202" t="s">
        <v>357</v>
      </c>
      <c r="F13" s="205"/>
    </row>
    <row r="14" spans="1:6" ht="20.25" customHeight="1">
      <c r="A14" s="201"/>
      <c r="B14" s="201"/>
      <c r="C14" s="201"/>
      <c r="D14" s="30"/>
      <c r="E14" s="197" t="s">
        <v>358</v>
      </c>
      <c r="F14" s="196">
        <v>57000</v>
      </c>
    </row>
    <row r="15" spans="1:6" ht="18.75" customHeight="1">
      <c r="A15" s="201"/>
      <c r="B15" s="195"/>
      <c r="C15" s="195"/>
      <c r="D15" s="33"/>
      <c r="E15" s="198" t="s">
        <v>359</v>
      </c>
      <c r="F15" s="206">
        <v>87</v>
      </c>
    </row>
    <row r="16" spans="1:6" ht="18.75" customHeight="1">
      <c r="A16" s="201"/>
      <c r="B16" s="203">
        <v>852</v>
      </c>
      <c r="C16" s="203"/>
      <c r="D16" s="124"/>
      <c r="E16" s="124" t="s">
        <v>262</v>
      </c>
      <c r="F16" s="128">
        <f>SUM(F17)</f>
        <v>2500</v>
      </c>
    </row>
    <row r="17" spans="1:6" ht="38.25" customHeight="1">
      <c r="A17" s="201"/>
      <c r="B17" s="201"/>
      <c r="C17" s="30">
        <v>85212</v>
      </c>
      <c r="D17" s="30"/>
      <c r="E17" s="172" t="s">
        <v>263</v>
      </c>
      <c r="F17" s="196">
        <f>SUM(F18)</f>
        <v>2500</v>
      </c>
    </row>
    <row r="18" spans="1:6" ht="18.75" customHeight="1">
      <c r="A18" s="195"/>
      <c r="B18" s="195"/>
      <c r="C18" s="201"/>
      <c r="D18" s="248" t="s">
        <v>383</v>
      </c>
      <c r="E18" s="199" t="s">
        <v>384</v>
      </c>
      <c r="F18" s="200">
        <v>2500</v>
      </c>
    </row>
    <row r="19" spans="1:6" ht="30" customHeight="1">
      <c r="A19" s="276" t="s">
        <v>98</v>
      </c>
      <c r="B19" s="277"/>
      <c r="C19" s="277"/>
      <c r="D19" s="277"/>
      <c r="E19" s="321"/>
      <c r="F19" s="247">
        <f>SUM(F7,F16)</f>
        <v>59587</v>
      </c>
    </row>
    <row r="21" ht="12.75">
      <c r="A21" s="76"/>
    </row>
    <row r="22" ht="12.75">
      <c r="A22" s="73"/>
    </row>
    <row r="24" ht="12.75">
      <c r="A24" s="73"/>
    </row>
  </sheetData>
  <mergeCells count="4">
    <mergeCell ref="A2:F2"/>
    <mergeCell ref="A19:E19"/>
    <mergeCell ref="A1:F1"/>
    <mergeCell ref="A3:F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A23"/>
  <sheetViews>
    <sheetView view="pageBreakPreview" zoomScale="90" zoomScaleSheetLayoutView="90" workbookViewId="0" topLeftCell="A1">
      <selection activeCell="A2" sqref="A2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hidden="1" customWidth="1"/>
    <col min="5" max="5" width="16.875" style="1" customWidth="1"/>
    <col min="6" max="6" width="13.00390625" style="1" customWidth="1"/>
    <col min="7" max="7" width="14.875" style="1" customWidth="1"/>
    <col min="8" max="8" width="13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272" t="s">
        <v>402</v>
      </c>
      <c r="B1" s="272"/>
      <c r="C1" s="272"/>
      <c r="D1" s="272"/>
      <c r="E1" s="272"/>
      <c r="F1" s="272"/>
      <c r="G1" s="272"/>
      <c r="H1" s="272"/>
      <c r="I1" s="272"/>
      <c r="J1" s="272"/>
    </row>
    <row r="2" ht="12.75"/>
    <row r="3" ht="12.75">
      <c r="J3" s="65" t="s">
        <v>39</v>
      </c>
    </row>
    <row r="4" spans="1:79" ht="20.25" customHeight="1">
      <c r="A4" s="316" t="s">
        <v>2</v>
      </c>
      <c r="B4" s="288" t="s">
        <v>3</v>
      </c>
      <c r="C4" s="288" t="s">
        <v>103</v>
      </c>
      <c r="D4" s="317" t="s">
        <v>91</v>
      </c>
      <c r="E4" s="317" t="s">
        <v>110</v>
      </c>
      <c r="F4" s="317" t="s">
        <v>66</v>
      </c>
      <c r="G4" s="317"/>
      <c r="H4" s="317"/>
      <c r="I4" s="317"/>
      <c r="J4" s="317"/>
      <c r="BX4" s="1"/>
      <c r="BY4" s="1"/>
      <c r="BZ4" s="1"/>
      <c r="CA4" s="1"/>
    </row>
    <row r="5" spans="1:79" ht="18" customHeight="1">
      <c r="A5" s="316"/>
      <c r="B5" s="270"/>
      <c r="C5" s="270"/>
      <c r="D5" s="316"/>
      <c r="E5" s="317"/>
      <c r="F5" s="317" t="s">
        <v>89</v>
      </c>
      <c r="G5" s="317" t="s">
        <v>6</v>
      </c>
      <c r="H5" s="317"/>
      <c r="I5" s="317"/>
      <c r="J5" s="317" t="s">
        <v>90</v>
      </c>
      <c r="BX5" s="1"/>
      <c r="BY5" s="1"/>
      <c r="BZ5" s="1"/>
      <c r="CA5" s="1"/>
    </row>
    <row r="6" spans="1:79" ht="69" customHeight="1">
      <c r="A6" s="316"/>
      <c r="B6" s="271"/>
      <c r="C6" s="271"/>
      <c r="D6" s="316"/>
      <c r="E6" s="317"/>
      <c r="F6" s="317"/>
      <c r="G6" s="18" t="s">
        <v>86</v>
      </c>
      <c r="H6" s="18" t="s">
        <v>87</v>
      </c>
      <c r="I6" s="18" t="s">
        <v>88</v>
      </c>
      <c r="J6" s="317"/>
      <c r="BX6" s="1"/>
      <c r="BY6" s="1"/>
      <c r="BZ6" s="1"/>
      <c r="CA6" s="1"/>
    </row>
    <row r="7" spans="1:79" ht="8.25" customHeight="1">
      <c r="A7" s="20">
        <v>1</v>
      </c>
      <c r="B7" s="20">
        <v>2</v>
      </c>
      <c r="C7" s="20">
        <v>3</v>
      </c>
      <c r="D7" s="20">
        <v>4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BX7" s="1"/>
      <c r="BY7" s="1"/>
      <c r="BZ7" s="1"/>
      <c r="CA7" s="1"/>
    </row>
    <row r="8" spans="1:79" ht="19.5" customHeight="1">
      <c r="A8" s="21">
        <v>801</v>
      </c>
      <c r="B8" s="21">
        <v>80104</v>
      </c>
      <c r="C8" s="21">
        <v>2310</v>
      </c>
      <c r="D8" s="136"/>
      <c r="E8" s="136">
        <f>SUM(F8+J8)</f>
        <v>325000</v>
      </c>
      <c r="F8" s="136">
        <f>SUM(G8:I8)</f>
        <v>325000</v>
      </c>
      <c r="G8" s="136"/>
      <c r="H8" s="136"/>
      <c r="I8" s="136">
        <f>2!I45</f>
        <v>325000</v>
      </c>
      <c r="J8" s="136"/>
      <c r="BX8" s="1"/>
      <c r="BY8" s="1"/>
      <c r="BZ8" s="1"/>
      <c r="CA8" s="1"/>
    </row>
    <row r="9" spans="1:79" ht="19.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BX9" s="1"/>
      <c r="BY9" s="1"/>
      <c r="BZ9" s="1"/>
      <c r="CA9" s="1"/>
    </row>
    <row r="10" spans="1:79" ht="19.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BX10" s="1"/>
      <c r="BY10" s="1"/>
      <c r="BZ10" s="1"/>
      <c r="CA10" s="1"/>
    </row>
    <row r="11" spans="1:79" ht="19.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BX11" s="1"/>
      <c r="BY11" s="1"/>
      <c r="BZ11" s="1"/>
      <c r="CA11" s="1"/>
    </row>
    <row r="12" spans="1:79" ht="19.5" customHeight="1" hidden="1">
      <c r="A12" s="22"/>
      <c r="B12" s="22"/>
      <c r="C12" s="22"/>
      <c r="D12" s="22"/>
      <c r="E12" s="22"/>
      <c r="F12" s="22"/>
      <c r="G12" s="22"/>
      <c r="H12" s="22"/>
      <c r="I12" s="22"/>
      <c r="J12" s="22"/>
      <c r="BX12" s="1"/>
      <c r="BY12" s="1"/>
      <c r="BZ12" s="1"/>
      <c r="CA12" s="1"/>
    </row>
    <row r="13" spans="1:79" ht="19.5" customHeight="1" hidden="1">
      <c r="A13" s="22"/>
      <c r="B13" s="22"/>
      <c r="C13" s="22"/>
      <c r="D13" s="22"/>
      <c r="E13" s="22"/>
      <c r="F13" s="22"/>
      <c r="G13" s="22"/>
      <c r="H13" s="22"/>
      <c r="I13" s="22"/>
      <c r="J13" s="22"/>
      <c r="BX13" s="1"/>
      <c r="BY13" s="1"/>
      <c r="BZ13" s="1"/>
      <c r="CA13" s="1"/>
    </row>
    <row r="14" spans="1:79" ht="19.5" customHeight="1" hidden="1">
      <c r="A14" s="22"/>
      <c r="B14" s="22"/>
      <c r="C14" s="22"/>
      <c r="D14" s="22"/>
      <c r="E14" s="22"/>
      <c r="F14" s="22"/>
      <c r="G14" s="22"/>
      <c r="H14" s="22"/>
      <c r="I14" s="22"/>
      <c r="J14" s="22"/>
      <c r="BX14" s="1"/>
      <c r="BY14" s="1"/>
      <c r="BZ14" s="1"/>
      <c r="CA14" s="1"/>
    </row>
    <row r="15" spans="1:79" ht="19.5" customHeight="1" hidden="1">
      <c r="A15" s="22"/>
      <c r="B15" s="22"/>
      <c r="C15" s="22"/>
      <c r="D15" s="22"/>
      <c r="E15" s="22"/>
      <c r="F15" s="22"/>
      <c r="G15" s="22"/>
      <c r="H15" s="22"/>
      <c r="I15" s="22"/>
      <c r="J15" s="22"/>
      <c r="BX15" s="1"/>
      <c r="BY15" s="1"/>
      <c r="BZ15" s="1"/>
      <c r="CA15" s="1"/>
    </row>
    <row r="16" spans="1:79" ht="19.5" customHeight="1" hidden="1">
      <c r="A16" s="22"/>
      <c r="B16" s="22"/>
      <c r="C16" s="22"/>
      <c r="D16" s="22"/>
      <c r="E16" s="22"/>
      <c r="F16" s="22"/>
      <c r="G16" s="22"/>
      <c r="H16" s="22"/>
      <c r="I16" s="22"/>
      <c r="J16" s="22"/>
      <c r="BX16" s="1"/>
      <c r="BY16" s="1"/>
      <c r="BZ16" s="1"/>
      <c r="CA16" s="1"/>
    </row>
    <row r="17" spans="1:79" ht="19.5" customHeight="1" hidden="1">
      <c r="A17" s="22"/>
      <c r="B17" s="22"/>
      <c r="C17" s="22"/>
      <c r="D17" s="22"/>
      <c r="E17" s="22"/>
      <c r="F17" s="22"/>
      <c r="G17" s="22"/>
      <c r="H17" s="22"/>
      <c r="I17" s="22"/>
      <c r="J17" s="22"/>
      <c r="BX17" s="1"/>
      <c r="BY17" s="1"/>
      <c r="BZ17" s="1"/>
      <c r="CA17" s="1"/>
    </row>
    <row r="18" spans="1:79" ht="19.5" customHeight="1" hidden="1">
      <c r="A18" s="22"/>
      <c r="B18" s="22"/>
      <c r="C18" s="22"/>
      <c r="D18" s="22"/>
      <c r="E18" s="22"/>
      <c r="F18" s="22"/>
      <c r="G18" s="22"/>
      <c r="H18" s="22"/>
      <c r="I18" s="22"/>
      <c r="J18" s="22"/>
      <c r="BX18" s="1"/>
      <c r="BY18" s="1"/>
      <c r="BZ18" s="1"/>
      <c r="CA18" s="1"/>
    </row>
    <row r="19" spans="1:79" ht="19.5" customHeight="1" hidden="1">
      <c r="A19" s="22"/>
      <c r="B19" s="22"/>
      <c r="C19" s="22"/>
      <c r="D19" s="22"/>
      <c r="E19" s="22"/>
      <c r="F19" s="22"/>
      <c r="G19" s="22"/>
      <c r="H19" s="22"/>
      <c r="I19" s="22"/>
      <c r="J19" s="22"/>
      <c r="BX19" s="1"/>
      <c r="BY19" s="1"/>
      <c r="BZ19" s="1"/>
      <c r="CA19" s="1"/>
    </row>
    <row r="20" spans="1:79" ht="19.5" customHeight="1" hidden="1">
      <c r="A20" s="23"/>
      <c r="B20" s="23"/>
      <c r="C20" s="23"/>
      <c r="D20" s="23"/>
      <c r="E20" s="23"/>
      <c r="F20" s="23"/>
      <c r="G20" s="23"/>
      <c r="H20" s="23"/>
      <c r="I20" s="23"/>
      <c r="J20" s="23"/>
      <c r="BX20" s="1"/>
      <c r="BY20" s="1"/>
      <c r="BZ20" s="1"/>
      <c r="CA20" s="1"/>
    </row>
    <row r="21" spans="1:79" ht="24.75" customHeight="1">
      <c r="A21" s="323" t="s">
        <v>98</v>
      </c>
      <c r="B21" s="323"/>
      <c r="C21" s="323"/>
      <c r="D21" s="323"/>
      <c r="E21" s="151">
        <f aca="true" t="shared" si="0" ref="E21:J21">SUM(E8)</f>
        <v>325000</v>
      </c>
      <c r="F21" s="151">
        <f t="shared" si="0"/>
        <v>325000</v>
      </c>
      <c r="G21" s="151">
        <f t="shared" si="0"/>
        <v>0</v>
      </c>
      <c r="H21" s="151">
        <f t="shared" si="0"/>
        <v>0</v>
      </c>
      <c r="I21" s="151">
        <f t="shared" si="0"/>
        <v>325000</v>
      </c>
      <c r="J21" s="151">
        <f t="shared" si="0"/>
        <v>0</v>
      </c>
      <c r="BX21" s="1"/>
      <c r="BY21" s="1"/>
      <c r="BZ21" s="1"/>
      <c r="CA21" s="1"/>
    </row>
    <row r="22" ht="12.75"/>
    <row r="23" ht="12.75">
      <c r="A23" s="73"/>
    </row>
  </sheetData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43" right="0.22" top="1.1" bottom="0.3937007874015748" header="0.5118110236220472" footer="0.5118110236220472"/>
  <pageSetup horizontalDpi="600" verticalDpi="600" orientation="portrait" paperSize="9" scale="90" r:id="rId3"/>
  <headerFooter alignWithMargins="0">
    <oddHeader>&amp;RZałącznik nr &amp;A
do uchwały Rady Gminy nr ...............
z dnia ..............................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workbookViewId="0" topLeftCell="A1">
      <selection activeCell="F10" sqref="F10"/>
    </sheetView>
  </sheetViews>
  <sheetFormatPr defaultColWidth="9.00390625" defaultRowHeight="12.75"/>
  <cols>
    <col min="1" max="1" width="3.125" style="0" customWidth="1"/>
    <col min="2" max="2" width="27.00390625" style="0" customWidth="1"/>
    <col min="3" max="3" width="12.875" style="0" customWidth="1"/>
    <col min="4" max="4" width="8.75390625" style="0" customWidth="1"/>
    <col min="5" max="5" width="10.125" style="0" customWidth="1"/>
    <col min="6" max="6" width="8.875" style="0" customWidth="1"/>
    <col min="7" max="7" width="10.0039062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23.25" customHeight="1">
      <c r="A1" s="326" t="s">
        <v>339</v>
      </c>
      <c r="B1" s="326"/>
      <c r="C1" s="326"/>
      <c r="D1" s="326"/>
      <c r="E1" s="326"/>
      <c r="F1" s="326"/>
      <c r="G1" s="326"/>
      <c r="H1" s="326"/>
      <c r="I1" s="326"/>
      <c r="J1" s="326"/>
    </row>
    <row r="2" spans="1:10" ht="5.25" customHeight="1">
      <c r="A2" s="326"/>
      <c r="B2" s="326"/>
      <c r="C2" s="326"/>
      <c r="D2" s="326"/>
      <c r="E2" s="326"/>
      <c r="F2" s="326"/>
      <c r="G2" s="326"/>
      <c r="H2" s="326"/>
      <c r="I2" s="326"/>
      <c r="J2" s="326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39</v>
      </c>
    </row>
    <row r="5" spans="1:11" ht="15" customHeight="1">
      <c r="A5" s="316" t="s">
        <v>55</v>
      </c>
      <c r="B5" s="316" t="s">
        <v>0</v>
      </c>
      <c r="C5" s="317" t="s">
        <v>114</v>
      </c>
      <c r="D5" s="327" t="s">
        <v>62</v>
      </c>
      <c r="E5" s="328"/>
      <c r="F5" s="328"/>
      <c r="G5" s="329"/>
      <c r="H5" s="317" t="s">
        <v>8</v>
      </c>
      <c r="I5" s="317"/>
      <c r="J5" s="317" t="s">
        <v>115</v>
      </c>
      <c r="K5" s="317" t="s">
        <v>385</v>
      </c>
    </row>
    <row r="6" spans="1:11" ht="15" customHeight="1">
      <c r="A6" s="316"/>
      <c r="B6" s="316"/>
      <c r="C6" s="317"/>
      <c r="D6" s="317" t="s">
        <v>7</v>
      </c>
      <c r="E6" s="305" t="s">
        <v>6</v>
      </c>
      <c r="F6" s="332"/>
      <c r="G6" s="306"/>
      <c r="H6" s="317" t="s">
        <v>7</v>
      </c>
      <c r="I6" s="317" t="s">
        <v>59</v>
      </c>
      <c r="J6" s="317"/>
      <c r="K6" s="317"/>
    </row>
    <row r="7" spans="1:11" ht="18" customHeight="1">
      <c r="A7" s="316"/>
      <c r="B7" s="316"/>
      <c r="C7" s="317"/>
      <c r="D7" s="317"/>
      <c r="E7" s="330" t="s">
        <v>116</v>
      </c>
      <c r="F7" s="305" t="s">
        <v>6</v>
      </c>
      <c r="G7" s="306"/>
      <c r="H7" s="317"/>
      <c r="I7" s="317"/>
      <c r="J7" s="317"/>
      <c r="K7" s="317"/>
    </row>
    <row r="8" spans="1:11" ht="42" customHeight="1">
      <c r="A8" s="316"/>
      <c r="B8" s="316"/>
      <c r="C8" s="317"/>
      <c r="D8" s="317"/>
      <c r="E8" s="331"/>
      <c r="F8" s="75" t="s">
        <v>113</v>
      </c>
      <c r="G8" s="75" t="s">
        <v>112</v>
      </c>
      <c r="H8" s="317"/>
      <c r="I8" s="317"/>
      <c r="J8" s="317"/>
      <c r="K8" s="317"/>
    </row>
    <row r="9" spans="1:11" ht="7.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</row>
    <row r="10" spans="1:11" ht="41.25" customHeight="1">
      <c r="A10" s="34" t="s">
        <v>10</v>
      </c>
      <c r="B10" s="74" t="s">
        <v>340</v>
      </c>
      <c r="C10" s="136">
        <v>27634</v>
      </c>
      <c r="D10" s="136">
        <v>730000</v>
      </c>
      <c r="E10" s="136">
        <f>SUM(F10:G10)</f>
        <v>212000</v>
      </c>
      <c r="F10" s="136">
        <f>2!I14</f>
        <v>212000</v>
      </c>
      <c r="G10" s="136">
        <v>0</v>
      </c>
      <c r="H10" s="136">
        <v>730000</v>
      </c>
      <c r="I10" s="136">
        <v>0</v>
      </c>
      <c r="J10" s="136">
        <f>(C10+D10-H10)</f>
        <v>27634</v>
      </c>
      <c r="K10" s="34" t="s">
        <v>45</v>
      </c>
    </row>
    <row r="11" spans="1:11" ht="32.25" customHeight="1">
      <c r="A11" s="324" t="s">
        <v>98</v>
      </c>
      <c r="B11" s="324"/>
      <c r="C11" s="137">
        <f>SUM(C10)</f>
        <v>27634</v>
      </c>
      <c r="D11" s="137">
        <f aca="true" t="shared" si="0" ref="D11:J11">SUM(D10)</f>
        <v>730000</v>
      </c>
      <c r="E11" s="137">
        <f t="shared" si="0"/>
        <v>212000</v>
      </c>
      <c r="F11" s="137">
        <f t="shared" si="0"/>
        <v>212000</v>
      </c>
      <c r="G11" s="137">
        <f t="shared" si="0"/>
        <v>0</v>
      </c>
      <c r="H11" s="137">
        <f t="shared" si="0"/>
        <v>730000</v>
      </c>
      <c r="I11" s="137">
        <f t="shared" si="0"/>
        <v>0</v>
      </c>
      <c r="J11" s="137">
        <f t="shared" si="0"/>
        <v>27634</v>
      </c>
      <c r="K11" s="69"/>
    </row>
    <row r="12" spans="1:11" ht="19.5" customHeight="1">
      <c r="A12" s="5"/>
      <c r="B12" s="132"/>
      <c r="C12" s="6"/>
      <c r="D12" s="6"/>
      <c r="E12" s="6"/>
      <c r="F12" s="6"/>
      <c r="G12" s="6"/>
      <c r="H12" s="6"/>
      <c r="I12" s="6"/>
      <c r="J12" s="6"/>
      <c r="K12" s="5"/>
    </row>
    <row r="13" spans="1:11" ht="19.5" customHeight="1">
      <c r="A13" s="5"/>
      <c r="B13" s="132"/>
      <c r="C13" s="6"/>
      <c r="D13" s="6"/>
      <c r="E13" s="6"/>
      <c r="F13" s="6"/>
      <c r="G13" s="6"/>
      <c r="H13" s="6"/>
      <c r="I13" s="6"/>
      <c r="J13" s="6"/>
      <c r="K13" s="5"/>
    </row>
    <row r="14" spans="1:11" ht="19.5" customHeight="1">
      <c r="A14" s="5"/>
      <c r="B14" s="132"/>
      <c r="C14" s="6"/>
      <c r="D14" s="6"/>
      <c r="E14" s="6"/>
      <c r="F14" s="6"/>
      <c r="G14" s="6"/>
      <c r="H14" s="6"/>
      <c r="I14" s="6"/>
      <c r="J14" s="6"/>
      <c r="K14" s="5"/>
    </row>
    <row r="15" spans="1:11" ht="19.5" customHeight="1">
      <c r="A15" s="5"/>
      <c r="B15" s="132"/>
      <c r="C15" s="6"/>
      <c r="D15" s="6"/>
      <c r="E15" s="6"/>
      <c r="F15" s="6"/>
      <c r="G15" s="6"/>
      <c r="H15" s="6"/>
      <c r="I15" s="6"/>
      <c r="J15" s="6"/>
      <c r="K15" s="5"/>
    </row>
    <row r="16" spans="1:11" ht="19.5" customHeight="1">
      <c r="A16" s="5"/>
      <c r="B16" s="6"/>
      <c r="C16" s="6"/>
      <c r="D16" s="6"/>
      <c r="E16" s="6"/>
      <c r="F16" s="5"/>
      <c r="G16" s="6"/>
      <c r="H16" s="6"/>
      <c r="I16" s="6"/>
      <c r="J16" s="6"/>
      <c r="K16" s="5"/>
    </row>
    <row r="17" spans="1:11" ht="19.5" customHeight="1">
      <c r="A17" s="5"/>
      <c r="B17" s="133"/>
      <c r="C17" s="6"/>
      <c r="D17" s="6"/>
      <c r="E17" s="6"/>
      <c r="F17" s="5"/>
      <c r="G17" s="6"/>
      <c r="H17" s="6"/>
      <c r="I17" s="6"/>
      <c r="J17" s="6"/>
      <c r="K17" s="5"/>
    </row>
    <row r="18" spans="1:11" ht="19.5" customHeight="1">
      <c r="A18" s="5"/>
      <c r="B18" s="132"/>
      <c r="C18" s="6"/>
      <c r="D18" s="6"/>
      <c r="E18" s="6"/>
      <c r="F18" s="5"/>
      <c r="G18" s="6"/>
      <c r="H18" s="6"/>
      <c r="I18" s="6"/>
      <c r="J18" s="6"/>
      <c r="K18" s="5"/>
    </row>
    <row r="19" spans="1:11" ht="19.5" customHeight="1">
      <c r="A19" s="5"/>
      <c r="B19" s="132"/>
      <c r="C19" s="6"/>
      <c r="D19" s="6"/>
      <c r="E19" s="6"/>
      <c r="F19" s="5"/>
      <c r="G19" s="6"/>
      <c r="H19" s="6"/>
      <c r="I19" s="6"/>
      <c r="J19" s="6"/>
      <c r="K19" s="5"/>
    </row>
    <row r="20" spans="1:11" ht="19.5" customHeight="1">
      <c r="A20" s="5"/>
      <c r="B20" s="132"/>
      <c r="C20" s="6"/>
      <c r="D20" s="6"/>
      <c r="E20" s="6"/>
      <c r="F20" s="5"/>
      <c r="G20" s="6"/>
      <c r="H20" s="6"/>
      <c r="I20" s="6"/>
      <c r="J20" s="6"/>
      <c r="K20" s="5"/>
    </row>
    <row r="21" spans="1:11" ht="19.5" customHeight="1">
      <c r="A21" s="5"/>
      <c r="B21" s="132"/>
      <c r="C21" s="6"/>
      <c r="D21" s="6"/>
      <c r="E21" s="6"/>
      <c r="F21" s="5"/>
      <c r="G21" s="6"/>
      <c r="H21" s="6"/>
      <c r="I21" s="6"/>
      <c r="J21" s="6"/>
      <c r="K21" s="5"/>
    </row>
    <row r="22" spans="1:11" ht="19.5" customHeight="1">
      <c r="A22" s="5"/>
      <c r="B22" s="134"/>
      <c r="C22" s="6"/>
      <c r="D22" s="6"/>
      <c r="E22" s="5"/>
      <c r="F22" s="5"/>
      <c r="G22" s="5"/>
      <c r="H22" s="6"/>
      <c r="I22" s="5"/>
      <c r="J22" s="6"/>
      <c r="K22" s="6"/>
    </row>
    <row r="23" spans="1:11" ht="19.5" customHeight="1">
      <c r="A23" s="6"/>
      <c r="B23" s="133"/>
      <c r="C23" s="6"/>
      <c r="D23" s="6"/>
      <c r="E23" s="5"/>
      <c r="F23" s="5"/>
      <c r="G23" s="5"/>
      <c r="H23" s="6"/>
      <c r="I23" s="5"/>
      <c r="J23" s="6"/>
      <c r="K23" s="6"/>
    </row>
    <row r="24" spans="1:11" ht="19.5" customHeight="1">
      <c r="A24" s="6"/>
      <c r="B24" s="132"/>
      <c r="C24" s="6"/>
      <c r="D24" s="6"/>
      <c r="E24" s="5"/>
      <c r="F24" s="5"/>
      <c r="G24" s="5"/>
      <c r="H24" s="6"/>
      <c r="I24" s="5"/>
      <c r="J24" s="6"/>
      <c r="K24" s="6"/>
    </row>
    <row r="25" spans="1:11" ht="19.5" customHeight="1">
      <c r="A25" s="6"/>
      <c r="B25" s="132"/>
      <c r="C25" s="6"/>
      <c r="D25" s="6"/>
      <c r="E25" s="5"/>
      <c r="F25" s="5"/>
      <c r="G25" s="5"/>
      <c r="H25" s="6"/>
      <c r="I25" s="5"/>
      <c r="J25" s="6"/>
      <c r="K25" s="6"/>
    </row>
    <row r="26" spans="1:11" ht="19.5" customHeight="1">
      <c r="A26" s="6"/>
      <c r="B26" s="132"/>
      <c r="C26" s="6"/>
      <c r="D26" s="6"/>
      <c r="E26" s="5"/>
      <c r="F26" s="5"/>
      <c r="G26" s="5"/>
      <c r="H26" s="6"/>
      <c r="I26" s="5"/>
      <c r="J26" s="6"/>
      <c r="K26" s="6"/>
    </row>
    <row r="27" spans="1:11" ht="19.5" customHeight="1">
      <c r="A27" s="6"/>
      <c r="B27" s="132"/>
      <c r="C27" s="6"/>
      <c r="D27" s="6"/>
      <c r="E27" s="5"/>
      <c r="F27" s="5"/>
      <c r="G27" s="5"/>
      <c r="H27" s="6"/>
      <c r="I27" s="5"/>
      <c r="J27" s="6"/>
      <c r="K27" s="6"/>
    </row>
    <row r="28" spans="1:11" s="68" customFormat="1" ht="19.5" customHeight="1">
      <c r="A28" s="325"/>
      <c r="B28" s="325"/>
      <c r="C28" s="135"/>
      <c r="D28" s="135"/>
      <c r="E28" s="135"/>
      <c r="F28" s="135"/>
      <c r="G28" s="135"/>
      <c r="H28" s="135"/>
      <c r="I28" s="135"/>
      <c r="J28" s="135"/>
      <c r="K28" s="135"/>
    </row>
    <row r="29" ht="4.5" customHeight="1"/>
    <row r="30" ht="12.75" customHeight="1">
      <c r="A30" s="76"/>
    </row>
    <row r="31" ht="12.75">
      <c r="A31" s="76"/>
    </row>
    <row r="32" ht="12.75">
      <c r="A32" s="76"/>
    </row>
    <row r="33" ht="12.75">
      <c r="A33" s="76"/>
    </row>
  </sheetData>
  <mergeCells count="17">
    <mergeCell ref="E7:E8"/>
    <mergeCell ref="E6:G6"/>
    <mergeCell ref="F7:G7"/>
    <mergeCell ref="K5:K8"/>
    <mergeCell ref="H6:H8"/>
    <mergeCell ref="I6:I8"/>
    <mergeCell ref="J5:J8"/>
    <mergeCell ref="A11:B11"/>
    <mergeCell ref="A28:B28"/>
    <mergeCell ref="H5:I5"/>
    <mergeCell ref="A1:J1"/>
    <mergeCell ref="A2:J2"/>
    <mergeCell ref="A5:A8"/>
    <mergeCell ref="B5:B8"/>
    <mergeCell ref="C5:C8"/>
    <mergeCell ref="D6:D8"/>
    <mergeCell ref="D5:G5"/>
  </mergeCells>
  <printOptions horizontalCentered="1"/>
  <pageMargins left="0.5118110236220472" right="0.5118110236220472" top="1.08" bottom="0.63" header="0.5118110236220472" footer="0.5118110236220472"/>
  <pageSetup horizontalDpi="600" verticalDpi="600" orientation="landscape" paperSize="9" scale="85" r:id="rId3"/>
  <headerFooter alignWithMargins="0">
    <oddHeader>&amp;R&amp;9Załącznik nr &amp;A
do uchwały Rady Gminy nr ...............
z dnia ..............................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8" sqref="F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9.625" style="0" customWidth="1"/>
    <col min="6" max="6" width="28.375" style="0" customWidth="1"/>
    <col min="7" max="7" width="15.75390625" style="0" customWidth="1"/>
  </cols>
  <sheetData>
    <row r="1" spans="1:7" ht="19.5" customHeight="1">
      <c r="A1" s="320" t="s">
        <v>403</v>
      </c>
      <c r="B1" s="320"/>
      <c r="C1" s="320"/>
      <c r="D1" s="320"/>
      <c r="E1" s="320"/>
      <c r="F1" s="320"/>
      <c r="G1" s="320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39</v>
      </c>
    </row>
    <row r="4" spans="1:7" ht="19.5" customHeight="1">
      <c r="A4" s="316" t="s">
        <v>55</v>
      </c>
      <c r="B4" s="316" t="s">
        <v>2</v>
      </c>
      <c r="C4" s="316" t="s">
        <v>3</v>
      </c>
      <c r="D4" s="288" t="s">
        <v>106</v>
      </c>
      <c r="E4" s="317" t="s">
        <v>63</v>
      </c>
      <c r="F4" s="317" t="s">
        <v>64</v>
      </c>
      <c r="G4" s="317" t="s">
        <v>40</v>
      </c>
    </row>
    <row r="5" spans="1:7" ht="19.5" customHeight="1">
      <c r="A5" s="316"/>
      <c r="B5" s="316"/>
      <c r="C5" s="316"/>
      <c r="D5" s="270"/>
      <c r="E5" s="317"/>
      <c r="F5" s="317"/>
      <c r="G5" s="317"/>
    </row>
    <row r="6" spans="1:7" ht="19.5" customHeight="1">
      <c r="A6" s="316"/>
      <c r="B6" s="316"/>
      <c r="C6" s="316"/>
      <c r="D6" s="271"/>
      <c r="E6" s="317"/>
      <c r="F6" s="317"/>
      <c r="G6" s="317"/>
    </row>
    <row r="7" spans="1:7" ht="7.5" customHeight="1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7" ht="45" customHeight="1">
      <c r="A8" s="138">
        <v>1</v>
      </c>
      <c r="B8" s="138">
        <v>400</v>
      </c>
      <c r="C8" s="138">
        <v>40002</v>
      </c>
      <c r="D8" s="138">
        <v>2650</v>
      </c>
      <c r="E8" s="139" t="s">
        <v>340</v>
      </c>
      <c r="F8" s="140" t="s">
        <v>341</v>
      </c>
      <c r="G8" s="141">
        <f>2!I13</f>
        <v>212000</v>
      </c>
    </row>
    <row r="9" spans="1:7" ht="30" customHeight="1">
      <c r="A9" s="312" t="s">
        <v>98</v>
      </c>
      <c r="B9" s="313"/>
      <c r="C9" s="313"/>
      <c r="D9" s="313"/>
      <c r="E9" s="313"/>
      <c r="F9" s="314"/>
      <c r="G9" s="144">
        <f>SUM(G8)</f>
        <v>212000</v>
      </c>
    </row>
    <row r="10" spans="1:7" ht="30" customHeight="1">
      <c r="A10" s="143"/>
      <c r="B10" s="143"/>
      <c r="C10" s="143"/>
      <c r="D10" s="143"/>
      <c r="E10" s="143"/>
      <c r="F10" s="143"/>
      <c r="G10" s="143"/>
    </row>
    <row r="11" spans="1:7" ht="15" customHeight="1">
      <c r="A11" s="73"/>
      <c r="F11" s="142"/>
      <c r="G11" s="142"/>
    </row>
    <row r="12" spans="1:7" ht="30" customHeight="1">
      <c r="A12" s="142"/>
      <c r="B12" s="142"/>
      <c r="C12" s="142"/>
      <c r="D12" s="142"/>
      <c r="E12" s="142"/>
      <c r="F12" s="142"/>
      <c r="G12" s="142"/>
    </row>
    <row r="13" s="1" customFormat="1" ht="30" customHeight="1"/>
  </sheetData>
  <mergeCells count="9">
    <mergeCell ref="A9:F9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3"/>
  <headerFooter alignWithMargins="0">
    <oddHeader>&amp;R&amp;9Załącznik nr &amp;A
do uchwały Rady Gminy nr ...............
z dnia ..............................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</cp:lastModifiedBy>
  <cp:lastPrinted>2007-12-05T14:03:10Z</cp:lastPrinted>
  <dcterms:created xsi:type="dcterms:W3CDTF">1998-12-09T13:02:10Z</dcterms:created>
  <dcterms:modified xsi:type="dcterms:W3CDTF">2007-12-21T07:55:25Z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